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ike1\Data\Temp\work\"/>
    </mc:Choice>
  </mc:AlternateContent>
  <xr:revisionPtr revIDLastSave="0" documentId="13_ncr:1_{D67C4949-7965-4B56-A14F-AE3CEAFE9E21}" xr6:coauthVersionLast="47" xr6:coauthVersionMax="47" xr10:uidLastSave="{00000000-0000-0000-0000-000000000000}"/>
  <bookViews>
    <workbookView xWindow="1870" yWindow="9310" windowWidth="35370" windowHeight="11770" tabRatio="652" activeTab="3" xr2:uid="{8C6E117B-B3E4-4E0C-A0E0-DA444458DB7A}"/>
  </bookViews>
  <sheets>
    <sheet name="Townwide Contributions - 82.5%" sheetId="25" r:id="rId1"/>
    <sheet name="Townwide Contributions - 100%" sheetId="26" r:id="rId2"/>
    <sheet name="Townwide Contributions - NO Cap" sheetId="28" r:id="rId3"/>
    <sheet name="Comparisons" sheetId="29" r:id="rId4"/>
  </sheets>
  <definedNames>
    <definedName name="_xlnm._FilterDatabase" localSheetId="3" hidden="1">Comparisons!$A$9:$D$361</definedName>
    <definedName name="_Key1" localSheetId="3" hidden="1">#REF!</definedName>
    <definedName name="_Key1" hidden="1">#REF!</definedName>
    <definedName name="_Key1NEW" hidden="1">#REF!</definedName>
    <definedName name="_Key2" localSheetId="3" hidden="1">#REF!</definedName>
    <definedName name="_Key2" hidden="1">#REF!</definedName>
    <definedName name="_Key2NEW" hidden="1">#REF!</definedName>
    <definedName name="_Order1" hidden="1">255</definedName>
    <definedName name="_Order2" hidden="1">255</definedName>
    <definedName name="_Sort" localSheetId="3" hidden="1">#REF!</definedName>
    <definedName name="_Sort" hidden="1">#REF!</definedName>
    <definedName name="_SortNEW" hidden="1">#REF!</definedName>
    <definedName name="CYr">#REF!</definedName>
    <definedName name="effortred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361" i="29" l="1"/>
  <c r="R361" i="29"/>
  <c r="P361" i="29"/>
  <c r="Z360" i="29"/>
  <c r="Y360" i="29"/>
  <c r="U360" i="29"/>
  <c r="T360" i="29"/>
  <c r="Z359" i="29"/>
  <c r="Y359" i="29"/>
  <c r="U359" i="29"/>
  <c r="T359" i="29"/>
  <c r="Z358" i="29"/>
  <c r="Y358" i="29"/>
  <c r="U358" i="29"/>
  <c r="T358" i="29"/>
  <c r="Z357" i="29"/>
  <c r="Y357" i="29"/>
  <c r="U357" i="29"/>
  <c r="T357" i="29"/>
  <c r="Z356" i="29"/>
  <c r="Y356" i="29"/>
  <c r="U356" i="29"/>
  <c r="T356" i="29"/>
  <c r="Z355" i="29"/>
  <c r="Y355" i="29"/>
  <c r="U355" i="29"/>
  <c r="T355" i="29"/>
  <c r="Z354" i="29"/>
  <c r="Y354" i="29"/>
  <c r="U354" i="29"/>
  <c r="T354" i="29"/>
  <c r="Z353" i="29"/>
  <c r="Y353" i="29"/>
  <c r="U353" i="29"/>
  <c r="T353" i="29"/>
  <c r="Z352" i="29"/>
  <c r="Y352" i="29"/>
  <c r="U352" i="29"/>
  <c r="T352" i="29"/>
  <c r="Z351" i="29"/>
  <c r="Y351" i="29"/>
  <c r="U351" i="29"/>
  <c r="T351" i="29"/>
  <c r="Z350" i="29"/>
  <c r="Y350" i="29"/>
  <c r="U350" i="29"/>
  <c r="T350" i="29"/>
  <c r="Z349" i="29"/>
  <c r="Y349" i="29"/>
  <c r="U349" i="29"/>
  <c r="T349" i="29"/>
  <c r="Z348" i="29"/>
  <c r="Y348" i="29"/>
  <c r="U348" i="29"/>
  <c r="T348" i="29"/>
  <c r="Z347" i="29"/>
  <c r="Y347" i="29"/>
  <c r="U347" i="29"/>
  <c r="T347" i="29"/>
  <c r="Z346" i="29"/>
  <c r="Y346" i="29"/>
  <c r="U346" i="29"/>
  <c r="T346" i="29"/>
  <c r="Z345" i="29"/>
  <c r="Y345" i="29"/>
  <c r="U345" i="29"/>
  <c r="T345" i="29"/>
  <c r="Z344" i="29"/>
  <c r="Y344" i="29"/>
  <c r="U344" i="29"/>
  <c r="T344" i="29"/>
  <c r="Z343" i="29"/>
  <c r="Y343" i="29"/>
  <c r="U343" i="29"/>
  <c r="T343" i="29"/>
  <c r="Z342" i="29"/>
  <c r="Y342" i="29"/>
  <c r="U342" i="29"/>
  <c r="T342" i="29"/>
  <c r="Z341" i="29"/>
  <c r="Y341" i="29"/>
  <c r="U341" i="29"/>
  <c r="T341" i="29"/>
  <c r="Z340" i="29"/>
  <c r="Y340" i="29"/>
  <c r="U340" i="29"/>
  <c r="T340" i="29"/>
  <c r="Z339" i="29"/>
  <c r="Y339" i="29"/>
  <c r="U339" i="29"/>
  <c r="T339" i="29"/>
  <c r="Z338" i="29"/>
  <c r="Y338" i="29"/>
  <c r="U338" i="29"/>
  <c r="T338" i="29"/>
  <c r="Z337" i="29"/>
  <c r="Y337" i="29"/>
  <c r="U337" i="29"/>
  <c r="T337" i="29"/>
  <c r="Z336" i="29"/>
  <c r="Y336" i="29"/>
  <c r="U336" i="29"/>
  <c r="T336" i="29"/>
  <c r="Z335" i="29"/>
  <c r="Y335" i="29"/>
  <c r="U335" i="29"/>
  <c r="T335" i="29"/>
  <c r="Z334" i="29"/>
  <c r="Y334" i="29"/>
  <c r="U334" i="29"/>
  <c r="T334" i="29"/>
  <c r="Z333" i="29"/>
  <c r="Y333" i="29"/>
  <c r="U333" i="29"/>
  <c r="T333" i="29"/>
  <c r="Z332" i="29"/>
  <c r="Y332" i="29"/>
  <c r="U332" i="29"/>
  <c r="T332" i="29"/>
  <c r="Z331" i="29"/>
  <c r="Y331" i="29"/>
  <c r="U331" i="29"/>
  <c r="T331" i="29"/>
  <c r="Z330" i="29"/>
  <c r="Y330" i="29"/>
  <c r="U330" i="29"/>
  <c r="T330" i="29"/>
  <c r="Z329" i="29"/>
  <c r="Y329" i="29"/>
  <c r="U329" i="29"/>
  <c r="T329" i="29"/>
  <c r="Z328" i="29"/>
  <c r="Y328" i="29"/>
  <c r="U328" i="29"/>
  <c r="T328" i="29"/>
  <c r="Z327" i="29"/>
  <c r="Y327" i="29"/>
  <c r="U327" i="29"/>
  <c r="T327" i="29"/>
  <c r="Z326" i="29"/>
  <c r="Y326" i="29"/>
  <c r="U326" i="29"/>
  <c r="T326" i="29"/>
  <c r="Z325" i="29"/>
  <c r="Y325" i="29"/>
  <c r="U325" i="29"/>
  <c r="T325" i="29"/>
  <c r="Z324" i="29"/>
  <c r="Y324" i="29"/>
  <c r="U324" i="29"/>
  <c r="T324" i="29"/>
  <c r="Z323" i="29"/>
  <c r="Y323" i="29"/>
  <c r="U323" i="29"/>
  <c r="T323" i="29"/>
  <c r="Z322" i="29"/>
  <c r="Y322" i="29"/>
  <c r="U322" i="29"/>
  <c r="T322" i="29"/>
  <c r="Z321" i="29"/>
  <c r="Y321" i="29"/>
  <c r="U321" i="29"/>
  <c r="T321" i="29"/>
  <c r="Z320" i="29"/>
  <c r="Y320" i="29"/>
  <c r="U320" i="29"/>
  <c r="T320" i="29"/>
  <c r="Z319" i="29"/>
  <c r="Y319" i="29"/>
  <c r="U319" i="29"/>
  <c r="T319" i="29"/>
  <c r="Z318" i="29"/>
  <c r="Y318" i="29"/>
  <c r="U318" i="29"/>
  <c r="T318" i="29"/>
  <c r="Z317" i="29"/>
  <c r="Y317" i="29"/>
  <c r="U317" i="29"/>
  <c r="T317" i="29"/>
  <c r="Z316" i="29"/>
  <c r="Y316" i="29"/>
  <c r="U316" i="29"/>
  <c r="T316" i="29"/>
  <c r="Z315" i="29"/>
  <c r="Y315" i="29"/>
  <c r="U315" i="29"/>
  <c r="T315" i="29"/>
  <c r="Z314" i="29"/>
  <c r="Y314" i="29"/>
  <c r="U314" i="29"/>
  <c r="T314" i="29"/>
  <c r="Z313" i="29"/>
  <c r="Y313" i="29"/>
  <c r="U313" i="29"/>
  <c r="T313" i="29"/>
  <c r="Z312" i="29"/>
  <c r="Y312" i="29"/>
  <c r="U312" i="29"/>
  <c r="T312" i="29"/>
  <c r="Z311" i="29"/>
  <c r="Y311" i="29"/>
  <c r="U311" i="29"/>
  <c r="T311" i="29"/>
  <c r="Z310" i="29"/>
  <c r="Y310" i="29"/>
  <c r="U310" i="29"/>
  <c r="T310" i="29"/>
  <c r="Z309" i="29"/>
  <c r="Y309" i="29"/>
  <c r="U309" i="29"/>
  <c r="T309" i="29"/>
  <c r="Z308" i="29"/>
  <c r="Y308" i="29"/>
  <c r="U308" i="29"/>
  <c r="T308" i="29"/>
  <c r="Z307" i="29"/>
  <c r="Y307" i="29"/>
  <c r="U307" i="29"/>
  <c r="T307" i="29"/>
  <c r="Z306" i="29"/>
  <c r="Y306" i="29"/>
  <c r="U306" i="29"/>
  <c r="T306" i="29"/>
  <c r="Z305" i="29"/>
  <c r="Y305" i="29"/>
  <c r="U305" i="29"/>
  <c r="T305" i="29"/>
  <c r="Z304" i="29"/>
  <c r="Y304" i="29"/>
  <c r="U304" i="29"/>
  <c r="T304" i="29"/>
  <c r="Z303" i="29"/>
  <c r="Y303" i="29"/>
  <c r="U303" i="29"/>
  <c r="T303" i="29"/>
  <c r="Z302" i="29"/>
  <c r="Y302" i="29"/>
  <c r="U302" i="29"/>
  <c r="T302" i="29"/>
  <c r="Z301" i="29"/>
  <c r="Y301" i="29"/>
  <c r="U301" i="29"/>
  <c r="T301" i="29"/>
  <c r="Z300" i="29"/>
  <c r="Y300" i="29"/>
  <c r="U300" i="29"/>
  <c r="T300" i="29"/>
  <c r="Z299" i="29"/>
  <c r="Y299" i="29"/>
  <c r="U299" i="29"/>
  <c r="T299" i="29"/>
  <c r="Z298" i="29"/>
  <c r="Y298" i="29"/>
  <c r="U298" i="29"/>
  <c r="T298" i="29"/>
  <c r="Z297" i="29"/>
  <c r="Y297" i="29"/>
  <c r="U297" i="29"/>
  <c r="T297" i="29"/>
  <c r="Z296" i="29"/>
  <c r="Y296" i="29"/>
  <c r="U296" i="29"/>
  <c r="T296" i="29"/>
  <c r="Z295" i="29"/>
  <c r="Y295" i="29"/>
  <c r="U295" i="29"/>
  <c r="T295" i="29"/>
  <c r="Z294" i="29"/>
  <c r="Y294" i="29"/>
  <c r="U294" i="29"/>
  <c r="T294" i="29"/>
  <c r="Z293" i="29"/>
  <c r="Y293" i="29"/>
  <c r="U293" i="29"/>
  <c r="T293" i="29"/>
  <c r="Z292" i="29"/>
  <c r="Y292" i="29"/>
  <c r="U292" i="29"/>
  <c r="T292" i="29"/>
  <c r="Z291" i="29"/>
  <c r="Y291" i="29"/>
  <c r="U291" i="29"/>
  <c r="T291" i="29"/>
  <c r="Z290" i="29"/>
  <c r="Y290" i="29"/>
  <c r="U290" i="29"/>
  <c r="T290" i="29"/>
  <c r="Z289" i="29"/>
  <c r="Y289" i="29"/>
  <c r="U289" i="29"/>
  <c r="T289" i="29"/>
  <c r="Z288" i="29"/>
  <c r="Y288" i="29"/>
  <c r="U288" i="29"/>
  <c r="T288" i="29"/>
  <c r="Z287" i="29"/>
  <c r="Y287" i="29"/>
  <c r="U287" i="29"/>
  <c r="T287" i="29"/>
  <c r="Z286" i="29"/>
  <c r="Y286" i="29"/>
  <c r="U286" i="29"/>
  <c r="T286" i="29"/>
  <c r="Z285" i="29"/>
  <c r="Y285" i="29"/>
  <c r="U285" i="29"/>
  <c r="T285" i="29"/>
  <c r="Z284" i="29"/>
  <c r="Y284" i="29"/>
  <c r="U284" i="29"/>
  <c r="T284" i="29"/>
  <c r="Z283" i="29"/>
  <c r="Y283" i="29"/>
  <c r="U283" i="29"/>
  <c r="T283" i="29"/>
  <c r="Z282" i="29"/>
  <c r="Y282" i="29"/>
  <c r="U282" i="29"/>
  <c r="T282" i="29"/>
  <c r="Z281" i="29"/>
  <c r="Y281" i="29"/>
  <c r="U281" i="29"/>
  <c r="T281" i="29"/>
  <c r="Z280" i="29"/>
  <c r="Y280" i="29"/>
  <c r="U280" i="29"/>
  <c r="T280" i="29"/>
  <c r="Z279" i="29"/>
  <c r="Y279" i="29"/>
  <c r="U279" i="29"/>
  <c r="T279" i="29"/>
  <c r="Z278" i="29"/>
  <c r="Y278" i="29"/>
  <c r="U278" i="29"/>
  <c r="T278" i="29"/>
  <c r="Z277" i="29"/>
  <c r="Y277" i="29"/>
  <c r="U277" i="29"/>
  <c r="T277" i="29"/>
  <c r="Z276" i="29"/>
  <c r="Y276" i="29"/>
  <c r="U276" i="29"/>
  <c r="T276" i="29"/>
  <c r="Z275" i="29"/>
  <c r="Y275" i="29"/>
  <c r="U275" i="29"/>
  <c r="T275" i="29"/>
  <c r="Z274" i="29"/>
  <c r="Y274" i="29"/>
  <c r="U274" i="29"/>
  <c r="T274" i="29"/>
  <c r="Z273" i="29"/>
  <c r="Y273" i="29"/>
  <c r="U273" i="29"/>
  <c r="T273" i="29"/>
  <c r="Z272" i="29"/>
  <c r="Y272" i="29"/>
  <c r="U272" i="29"/>
  <c r="T272" i="29"/>
  <c r="Z271" i="29"/>
  <c r="Y271" i="29"/>
  <c r="U271" i="29"/>
  <c r="T271" i="29"/>
  <c r="Z270" i="29"/>
  <c r="Y270" i="29"/>
  <c r="U270" i="29"/>
  <c r="T270" i="29"/>
  <c r="Z269" i="29"/>
  <c r="Y269" i="29"/>
  <c r="U269" i="29"/>
  <c r="T269" i="29"/>
  <c r="Z268" i="29"/>
  <c r="Y268" i="29"/>
  <c r="U268" i="29"/>
  <c r="T268" i="29"/>
  <c r="Z267" i="29"/>
  <c r="Y267" i="29"/>
  <c r="U267" i="29"/>
  <c r="T267" i="29"/>
  <c r="Z266" i="29"/>
  <c r="Y266" i="29"/>
  <c r="U266" i="29"/>
  <c r="T266" i="29"/>
  <c r="Z265" i="29"/>
  <c r="Y265" i="29"/>
  <c r="U265" i="29"/>
  <c r="T265" i="29"/>
  <c r="Z264" i="29"/>
  <c r="Y264" i="29"/>
  <c r="U264" i="29"/>
  <c r="T264" i="29"/>
  <c r="Z263" i="29"/>
  <c r="Y263" i="29"/>
  <c r="U263" i="29"/>
  <c r="T263" i="29"/>
  <c r="Z262" i="29"/>
  <c r="Y262" i="29"/>
  <c r="U262" i="29"/>
  <c r="T262" i="29"/>
  <c r="Z261" i="29"/>
  <c r="Y261" i="29"/>
  <c r="U261" i="29"/>
  <c r="T261" i="29"/>
  <c r="Z260" i="29"/>
  <c r="Y260" i="29"/>
  <c r="U260" i="29"/>
  <c r="T260" i="29"/>
  <c r="Z259" i="29"/>
  <c r="Y259" i="29"/>
  <c r="U259" i="29"/>
  <c r="T259" i="29"/>
  <c r="Z258" i="29"/>
  <c r="Y258" i="29"/>
  <c r="U258" i="29"/>
  <c r="T258" i="29"/>
  <c r="Z257" i="29"/>
  <c r="Y257" i="29"/>
  <c r="U257" i="29"/>
  <c r="T257" i="29"/>
  <c r="Z256" i="29"/>
  <c r="Y256" i="29"/>
  <c r="U256" i="29"/>
  <c r="T256" i="29"/>
  <c r="Z255" i="29"/>
  <c r="Y255" i="29"/>
  <c r="U255" i="29"/>
  <c r="T255" i="29"/>
  <c r="Z254" i="29"/>
  <c r="Y254" i="29"/>
  <c r="U254" i="29"/>
  <c r="T254" i="29"/>
  <c r="Z253" i="29"/>
  <c r="Y253" i="29"/>
  <c r="U253" i="29"/>
  <c r="T253" i="29"/>
  <c r="Z252" i="29"/>
  <c r="Y252" i="29"/>
  <c r="U252" i="29"/>
  <c r="T252" i="29"/>
  <c r="Z251" i="29"/>
  <c r="Y251" i="29"/>
  <c r="U251" i="29"/>
  <c r="T251" i="29"/>
  <c r="Z250" i="29"/>
  <c r="Y250" i="29"/>
  <c r="U250" i="29"/>
  <c r="T250" i="29"/>
  <c r="Z249" i="29"/>
  <c r="Y249" i="29"/>
  <c r="U249" i="29"/>
  <c r="T249" i="29"/>
  <c r="Z248" i="29"/>
  <c r="Y248" i="29"/>
  <c r="U248" i="29"/>
  <c r="T248" i="29"/>
  <c r="Z247" i="29"/>
  <c r="Y247" i="29"/>
  <c r="U247" i="29"/>
  <c r="T247" i="29"/>
  <c r="Z246" i="29"/>
  <c r="Y246" i="29"/>
  <c r="U246" i="29"/>
  <c r="T246" i="29"/>
  <c r="Z245" i="29"/>
  <c r="Y245" i="29"/>
  <c r="U245" i="29"/>
  <c r="T245" i="29"/>
  <c r="Z244" i="29"/>
  <c r="Y244" i="29"/>
  <c r="U244" i="29"/>
  <c r="T244" i="29"/>
  <c r="Z243" i="29"/>
  <c r="Y243" i="29"/>
  <c r="U243" i="29"/>
  <c r="T243" i="29"/>
  <c r="Z242" i="29"/>
  <c r="Y242" i="29"/>
  <c r="U242" i="29"/>
  <c r="T242" i="29"/>
  <c r="Z241" i="29"/>
  <c r="Y241" i="29"/>
  <c r="U241" i="29"/>
  <c r="T241" i="29"/>
  <c r="Z240" i="29"/>
  <c r="Y240" i="29"/>
  <c r="U240" i="29"/>
  <c r="T240" i="29"/>
  <c r="Z239" i="29"/>
  <c r="Y239" i="29"/>
  <c r="U239" i="29"/>
  <c r="T239" i="29"/>
  <c r="Z238" i="29"/>
  <c r="Y238" i="29"/>
  <c r="U238" i="29"/>
  <c r="T238" i="29"/>
  <c r="Z237" i="29"/>
  <c r="Y237" i="29"/>
  <c r="U237" i="29"/>
  <c r="T237" i="29"/>
  <c r="Z236" i="29"/>
  <c r="Y236" i="29"/>
  <c r="U236" i="29"/>
  <c r="T236" i="29"/>
  <c r="Z235" i="29"/>
  <c r="Y235" i="29"/>
  <c r="U235" i="29"/>
  <c r="T235" i="29"/>
  <c r="Z234" i="29"/>
  <c r="Y234" i="29"/>
  <c r="U234" i="29"/>
  <c r="T234" i="29"/>
  <c r="Z233" i="29"/>
  <c r="Y233" i="29"/>
  <c r="U233" i="29"/>
  <c r="T233" i="29"/>
  <c r="Z232" i="29"/>
  <c r="Y232" i="29"/>
  <c r="U232" i="29"/>
  <c r="T232" i="29"/>
  <c r="Z231" i="29"/>
  <c r="Y231" i="29"/>
  <c r="U231" i="29"/>
  <c r="T231" i="29"/>
  <c r="Z230" i="29"/>
  <c r="Y230" i="29"/>
  <c r="U230" i="29"/>
  <c r="T230" i="29"/>
  <c r="Z229" i="29"/>
  <c r="Y229" i="29"/>
  <c r="U229" i="29"/>
  <c r="T229" i="29"/>
  <c r="Z228" i="29"/>
  <c r="Y228" i="29"/>
  <c r="U228" i="29"/>
  <c r="T228" i="29"/>
  <c r="Z227" i="29"/>
  <c r="Y227" i="29"/>
  <c r="U227" i="29"/>
  <c r="T227" i="29"/>
  <c r="Z226" i="29"/>
  <c r="Y226" i="29"/>
  <c r="U226" i="29"/>
  <c r="T226" i="29"/>
  <c r="Z225" i="29"/>
  <c r="Y225" i="29"/>
  <c r="U225" i="29"/>
  <c r="T225" i="29"/>
  <c r="Z224" i="29"/>
  <c r="Y224" i="29"/>
  <c r="U224" i="29"/>
  <c r="T224" i="29"/>
  <c r="Z223" i="29"/>
  <c r="Y223" i="29"/>
  <c r="U223" i="29"/>
  <c r="T223" i="29"/>
  <c r="Z222" i="29"/>
  <c r="Y222" i="29"/>
  <c r="U222" i="29"/>
  <c r="T222" i="29"/>
  <c r="Z221" i="29"/>
  <c r="Y221" i="29"/>
  <c r="U221" i="29"/>
  <c r="T221" i="29"/>
  <c r="Z220" i="29"/>
  <c r="Y220" i="29"/>
  <c r="U220" i="29"/>
  <c r="T220" i="29"/>
  <c r="Z219" i="29"/>
  <c r="Y219" i="29"/>
  <c r="U219" i="29"/>
  <c r="T219" i="29"/>
  <c r="Z218" i="29"/>
  <c r="Y218" i="29"/>
  <c r="U218" i="29"/>
  <c r="T218" i="29"/>
  <c r="Z217" i="29"/>
  <c r="Y217" i="29"/>
  <c r="U217" i="29"/>
  <c r="T217" i="29"/>
  <c r="Z216" i="29"/>
  <c r="Y216" i="29"/>
  <c r="U216" i="29"/>
  <c r="T216" i="29"/>
  <c r="Z215" i="29"/>
  <c r="Y215" i="29"/>
  <c r="U215" i="29"/>
  <c r="T215" i="29"/>
  <c r="Z214" i="29"/>
  <c r="Y214" i="29"/>
  <c r="U214" i="29"/>
  <c r="T214" i="29"/>
  <c r="Z213" i="29"/>
  <c r="Y213" i="29"/>
  <c r="U213" i="29"/>
  <c r="T213" i="29"/>
  <c r="Z212" i="29"/>
  <c r="Y212" i="29"/>
  <c r="U212" i="29"/>
  <c r="T212" i="29"/>
  <c r="Z211" i="29"/>
  <c r="Y211" i="29"/>
  <c r="U211" i="29"/>
  <c r="T211" i="29"/>
  <c r="Z210" i="29"/>
  <c r="Y210" i="29"/>
  <c r="U210" i="29"/>
  <c r="T210" i="29"/>
  <c r="Z209" i="29"/>
  <c r="Y209" i="29"/>
  <c r="U209" i="29"/>
  <c r="T209" i="29"/>
  <c r="Z208" i="29"/>
  <c r="Y208" i="29"/>
  <c r="U208" i="29"/>
  <c r="T208" i="29"/>
  <c r="Z207" i="29"/>
  <c r="Y207" i="29"/>
  <c r="U207" i="29"/>
  <c r="T207" i="29"/>
  <c r="Z206" i="29"/>
  <c r="Y206" i="29"/>
  <c r="U206" i="29"/>
  <c r="T206" i="29"/>
  <c r="Z205" i="29"/>
  <c r="Y205" i="29"/>
  <c r="U205" i="29"/>
  <c r="T205" i="29"/>
  <c r="Z204" i="29"/>
  <c r="Y204" i="29"/>
  <c r="U204" i="29"/>
  <c r="T204" i="29"/>
  <c r="Z203" i="29"/>
  <c r="Y203" i="29"/>
  <c r="U203" i="29"/>
  <c r="T203" i="29"/>
  <c r="Z202" i="29"/>
  <c r="Y202" i="29"/>
  <c r="U202" i="29"/>
  <c r="T202" i="29"/>
  <c r="Z201" i="29"/>
  <c r="Y201" i="29"/>
  <c r="U201" i="29"/>
  <c r="T201" i="29"/>
  <c r="Z200" i="29"/>
  <c r="Y200" i="29"/>
  <c r="U200" i="29"/>
  <c r="T200" i="29"/>
  <c r="Z199" i="29"/>
  <c r="Y199" i="29"/>
  <c r="U199" i="29"/>
  <c r="T199" i="29"/>
  <c r="Z198" i="29"/>
  <c r="Y198" i="29"/>
  <c r="U198" i="29"/>
  <c r="T198" i="29"/>
  <c r="Z197" i="29"/>
  <c r="Y197" i="29"/>
  <c r="U197" i="29"/>
  <c r="T197" i="29"/>
  <c r="Z196" i="29"/>
  <c r="Y196" i="29"/>
  <c r="U196" i="29"/>
  <c r="T196" i="29"/>
  <c r="Z195" i="29"/>
  <c r="Y195" i="29"/>
  <c r="U195" i="29"/>
  <c r="T195" i="29"/>
  <c r="Z194" i="29"/>
  <c r="Y194" i="29"/>
  <c r="U194" i="29"/>
  <c r="T194" i="29"/>
  <c r="Z193" i="29"/>
  <c r="Y193" i="29"/>
  <c r="U193" i="29"/>
  <c r="T193" i="29"/>
  <c r="Z192" i="29"/>
  <c r="Y192" i="29"/>
  <c r="U192" i="29"/>
  <c r="T192" i="29"/>
  <c r="Z191" i="29"/>
  <c r="Y191" i="29"/>
  <c r="U191" i="29"/>
  <c r="T191" i="29"/>
  <c r="Z190" i="29"/>
  <c r="Y190" i="29"/>
  <c r="U190" i="29"/>
  <c r="T190" i="29"/>
  <c r="Z189" i="29"/>
  <c r="Y189" i="29"/>
  <c r="U189" i="29"/>
  <c r="T189" i="29"/>
  <c r="Z188" i="29"/>
  <c r="Y188" i="29"/>
  <c r="U188" i="29"/>
  <c r="T188" i="29"/>
  <c r="Z187" i="29"/>
  <c r="Y187" i="29"/>
  <c r="U187" i="29"/>
  <c r="T187" i="29"/>
  <c r="Z186" i="29"/>
  <c r="Y186" i="29"/>
  <c r="U186" i="29"/>
  <c r="T186" i="29"/>
  <c r="Z185" i="29"/>
  <c r="Y185" i="29"/>
  <c r="U185" i="29"/>
  <c r="T185" i="29"/>
  <c r="Z184" i="29"/>
  <c r="Y184" i="29"/>
  <c r="U184" i="29"/>
  <c r="T184" i="29"/>
  <c r="Z183" i="29"/>
  <c r="Y183" i="29"/>
  <c r="U183" i="29"/>
  <c r="T183" i="29"/>
  <c r="Z182" i="29"/>
  <c r="Y182" i="29"/>
  <c r="U182" i="29"/>
  <c r="T182" i="29"/>
  <c r="Z181" i="29"/>
  <c r="Y181" i="29"/>
  <c r="U181" i="29"/>
  <c r="T181" i="29"/>
  <c r="Z180" i="29"/>
  <c r="Y180" i="29"/>
  <c r="U180" i="29"/>
  <c r="T180" i="29"/>
  <c r="Z179" i="29"/>
  <c r="Y179" i="29"/>
  <c r="U179" i="29"/>
  <c r="T179" i="29"/>
  <c r="Z178" i="29"/>
  <c r="Y178" i="29"/>
  <c r="U178" i="29"/>
  <c r="T178" i="29"/>
  <c r="Z177" i="29"/>
  <c r="Y177" i="29"/>
  <c r="U177" i="29"/>
  <c r="T177" i="29"/>
  <c r="Z176" i="29"/>
  <c r="Y176" i="29"/>
  <c r="U176" i="29"/>
  <c r="T176" i="29"/>
  <c r="Z175" i="29"/>
  <c r="Y175" i="29"/>
  <c r="U175" i="29"/>
  <c r="T175" i="29"/>
  <c r="Z174" i="29"/>
  <c r="Y174" i="29"/>
  <c r="U174" i="29"/>
  <c r="T174" i="29"/>
  <c r="Z173" i="29"/>
  <c r="Y173" i="29"/>
  <c r="U173" i="29"/>
  <c r="T173" i="29"/>
  <c r="Z172" i="29"/>
  <c r="Y172" i="29"/>
  <c r="U172" i="29"/>
  <c r="T172" i="29"/>
  <c r="Z171" i="29"/>
  <c r="Y171" i="29"/>
  <c r="U171" i="29"/>
  <c r="T171" i="29"/>
  <c r="Z170" i="29"/>
  <c r="Y170" i="29"/>
  <c r="U170" i="29"/>
  <c r="T170" i="29"/>
  <c r="Z169" i="29"/>
  <c r="Y169" i="29"/>
  <c r="U169" i="29"/>
  <c r="T169" i="29"/>
  <c r="Z168" i="29"/>
  <c r="Y168" i="29"/>
  <c r="U168" i="29"/>
  <c r="T168" i="29"/>
  <c r="Z167" i="29"/>
  <c r="Y167" i="29"/>
  <c r="U167" i="29"/>
  <c r="T167" i="29"/>
  <c r="Z166" i="29"/>
  <c r="Y166" i="29"/>
  <c r="U166" i="29"/>
  <c r="T166" i="29"/>
  <c r="Z165" i="29"/>
  <c r="Y165" i="29"/>
  <c r="U165" i="29"/>
  <c r="T165" i="29"/>
  <c r="Z164" i="29"/>
  <c r="Y164" i="29"/>
  <c r="U164" i="29"/>
  <c r="T164" i="29"/>
  <c r="Z163" i="29"/>
  <c r="Y163" i="29"/>
  <c r="U163" i="29"/>
  <c r="T163" i="29"/>
  <c r="Z162" i="29"/>
  <c r="Y162" i="29"/>
  <c r="U162" i="29"/>
  <c r="T162" i="29"/>
  <c r="Z161" i="29"/>
  <c r="Y161" i="29"/>
  <c r="U161" i="29"/>
  <c r="T161" i="29"/>
  <c r="Z160" i="29"/>
  <c r="Y160" i="29"/>
  <c r="U160" i="29"/>
  <c r="T160" i="29"/>
  <c r="Z159" i="29"/>
  <c r="Y159" i="29"/>
  <c r="U159" i="29"/>
  <c r="T159" i="29"/>
  <c r="Z158" i="29"/>
  <c r="Y158" i="29"/>
  <c r="U158" i="29"/>
  <c r="T158" i="29"/>
  <c r="Z157" i="29"/>
  <c r="Y157" i="29"/>
  <c r="U157" i="29"/>
  <c r="T157" i="29"/>
  <c r="Z156" i="29"/>
  <c r="Y156" i="29"/>
  <c r="U156" i="29"/>
  <c r="T156" i="29"/>
  <c r="Z155" i="29"/>
  <c r="Y155" i="29"/>
  <c r="U155" i="29"/>
  <c r="T155" i="29"/>
  <c r="Z154" i="29"/>
  <c r="Y154" i="29"/>
  <c r="U154" i="29"/>
  <c r="T154" i="29"/>
  <c r="Z153" i="29"/>
  <c r="Y153" i="29"/>
  <c r="U153" i="29"/>
  <c r="T153" i="29"/>
  <c r="Z152" i="29"/>
  <c r="Y152" i="29"/>
  <c r="U152" i="29"/>
  <c r="T152" i="29"/>
  <c r="Z151" i="29"/>
  <c r="Y151" i="29"/>
  <c r="U151" i="29"/>
  <c r="T151" i="29"/>
  <c r="Z150" i="29"/>
  <c r="Y150" i="29"/>
  <c r="U150" i="29"/>
  <c r="T150" i="29"/>
  <c r="Z149" i="29"/>
  <c r="Y149" i="29"/>
  <c r="U149" i="29"/>
  <c r="T149" i="29"/>
  <c r="Z148" i="29"/>
  <c r="Y148" i="29"/>
  <c r="U148" i="29"/>
  <c r="T148" i="29"/>
  <c r="Z147" i="29"/>
  <c r="Y147" i="29"/>
  <c r="U147" i="29"/>
  <c r="T147" i="29"/>
  <c r="Z146" i="29"/>
  <c r="Y146" i="29"/>
  <c r="U146" i="29"/>
  <c r="T146" i="29"/>
  <c r="Z145" i="29"/>
  <c r="Y145" i="29"/>
  <c r="U145" i="29"/>
  <c r="T145" i="29"/>
  <c r="Z144" i="29"/>
  <c r="Y144" i="29"/>
  <c r="U144" i="29"/>
  <c r="T144" i="29"/>
  <c r="Z143" i="29"/>
  <c r="Y143" i="29"/>
  <c r="U143" i="29"/>
  <c r="T143" i="29"/>
  <c r="Z142" i="29"/>
  <c r="Y142" i="29"/>
  <c r="U142" i="29"/>
  <c r="T142" i="29"/>
  <c r="Z141" i="29"/>
  <c r="Y141" i="29"/>
  <c r="U141" i="29"/>
  <c r="T141" i="29"/>
  <c r="Z140" i="29"/>
  <c r="Y140" i="29"/>
  <c r="U140" i="29"/>
  <c r="T140" i="29"/>
  <c r="Z139" i="29"/>
  <c r="Y139" i="29"/>
  <c r="U139" i="29"/>
  <c r="T139" i="29"/>
  <c r="Z138" i="29"/>
  <c r="Y138" i="29"/>
  <c r="U138" i="29"/>
  <c r="T138" i="29"/>
  <c r="Z137" i="29"/>
  <c r="Y137" i="29"/>
  <c r="U137" i="29"/>
  <c r="T137" i="29"/>
  <c r="Z136" i="29"/>
  <c r="Y136" i="29"/>
  <c r="U136" i="29"/>
  <c r="T136" i="29"/>
  <c r="Z135" i="29"/>
  <c r="Y135" i="29"/>
  <c r="U135" i="29"/>
  <c r="T135" i="29"/>
  <c r="Z134" i="29"/>
  <c r="Y134" i="29"/>
  <c r="U134" i="29"/>
  <c r="T134" i="29"/>
  <c r="Z133" i="29"/>
  <c r="Y133" i="29"/>
  <c r="U133" i="29"/>
  <c r="T133" i="29"/>
  <c r="Z132" i="29"/>
  <c r="Y132" i="29"/>
  <c r="U132" i="29"/>
  <c r="T132" i="29"/>
  <c r="Z131" i="29"/>
  <c r="Y131" i="29"/>
  <c r="U131" i="29"/>
  <c r="T131" i="29"/>
  <c r="Z130" i="29"/>
  <c r="Y130" i="29"/>
  <c r="U130" i="29"/>
  <c r="T130" i="29"/>
  <c r="Z129" i="29"/>
  <c r="Y129" i="29"/>
  <c r="U129" i="29"/>
  <c r="T129" i="29"/>
  <c r="Z128" i="29"/>
  <c r="Y128" i="29"/>
  <c r="U128" i="29"/>
  <c r="T128" i="29"/>
  <c r="Z127" i="29"/>
  <c r="Y127" i="29"/>
  <c r="U127" i="29"/>
  <c r="T127" i="29"/>
  <c r="Z126" i="29"/>
  <c r="Y126" i="29"/>
  <c r="U126" i="29"/>
  <c r="T126" i="29"/>
  <c r="Z125" i="29"/>
  <c r="Y125" i="29"/>
  <c r="U125" i="29"/>
  <c r="T125" i="29"/>
  <c r="Z124" i="29"/>
  <c r="Y124" i="29"/>
  <c r="U124" i="29"/>
  <c r="T124" i="29"/>
  <c r="Z123" i="29"/>
  <c r="Y123" i="29"/>
  <c r="U123" i="29"/>
  <c r="T123" i="29"/>
  <c r="Z122" i="29"/>
  <c r="Y122" i="29"/>
  <c r="U122" i="29"/>
  <c r="T122" i="29"/>
  <c r="Z121" i="29"/>
  <c r="Y121" i="29"/>
  <c r="U121" i="29"/>
  <c r="T121" i="29"/>
  <c r="Z120" i="29"/>
  <c r="Y120" i="29"/>
  <c r="U120" i="29"/>
  <c r="T120" i="29"/>
  <c r="Z119" i="29"/>
  <c r="Y119" i="29"/>
  <c r="U119" i="29"/>
  <c r="T119" i="29"/>
  <c r="Z118" i="29"/>
  <c r="Y118" i="29"/>
  <c r="U118" i="29"/>
  <c r="T118" i="29"/>
  <c r="Z117" i="29"/>
  <c r="Y117" i="29"/>
  <c r="U117" i="29"/>
  <c r="T117" i="29"/>
  <c r="Z116" i="29"/>
  <c r="Y116" i="29"/>
  <c r="U116" i="29"/>
  <c r="T116" i="29"/>
  <c r="Z115" i="29"/>
  <c r="Y115" i="29"/>
  <c r="U115" i="29"/>
  <c r="T115" i="29"/>
  <c r="Z114" i="29"/>
  <c r="Y114" i="29"/>
  <c r="U114" i="29"/>
  <c r="T114" i="29"/>
  <c r="Z113" i="29"/>
  <c r="Y113" i="29"/>
  <c r="U113" i="29"/>
  <c r="T113" i="29"/>
  <c r="Z112" i="29"/>
  <c r="Y112" i="29"/>
  <c r="U112" i="29"/>
  <c r="T112" i="29"/>
  <c r="Z111" i="29"/>
  <c r="Y111" i="29"/>
  <c r="U111" i="29"/>
  <c r="T111" i="29"/>
  <c r="Z110" i="29"/>
  <c r="Y110" i="29"/>
  <c r="U110" i="29"/>
  <c r="T110" i="29"/>
  <c r="Z109" i="29"/>
  <c r="Y109" i="29"/>
  <c r="U109" i="29"/>
  <c r="T109" i="29"/>
  <c r="Z108" i="29"/>
  <c r="Y108" i="29"/>
  <c r="U108" i="29"/>
  <c r="T108" i="29"/>
  <c r="Z107" i="29"/>
  <c r="Y107" i="29"/>
  <c r="U107" i="29"/>
  <c r="T107" i="29"/>
  <c r="Z106" i="29"/>
  <c r="Y106" i="29"/>
  <c r="U106" i="29"/>
  <c r="T106" i="29"/>
  <c r="Z105" i="29"/>
  <c r="Y105" i="29"/>
  <c r="U105" i="29"/>
  <c r="T105" i="29"/>
  <c r="Z104" i="29"/>
  <c r="Y104" i="29"/>
  <c r="U104" i="29"/>
  <c r="T104" i="29"/>
  <c r="Z103" i="29"/>
  <c r="Y103" i="29"/>
  <c r="U103" i="29"/>
  <c r="T103" i="29"/>
  <c r="Z102" i="29"/>
  <c r="Y102" i="29"/>
  <c r="U102" i="29"/>
  <c r="T102" i="29"/>
  <c r="Z101" i="29"/>
  <c r="Y101" i="29"/>
  <c r="U101" i="29"/>
  <c r="T101" i="29"/>
  <c r="Z100" i="29"/>
  <c r="Y100" i="29"/>
  <c r="U100" i="29"/>
  <c r="T100" i="29"/>
  <c r="Z99" i="29"/>
  <c r="Y99" i="29"/>
  <c r="U99" i="29"/>
  <c r="T99" i="29"/>
  <c r="Z98" i="29"/>
  <c r="Y98" i="29"/>
  <c r="U98" i="29"/>
  <c r="T98" i="29"/>
  <c r="Z97" i="29"/>
  <c r="Y97" i="29"/>
  <c r="U97" i="29"/>
  <c r="T97" i="29"/>
  <c r="Z96" i="29"/>
  <c r="Y96" i="29"/>
  <c r="U96" i="29"/>
  <c r="T96" i="29"/>
  <c r="Z95" i="29"/>
  <c r="Y95" i="29"/>
  <c r="U95" i="29"/>
  <c r="T95" i="29"/>
  <c r="Z94" i="29"/>
  <c r="Y94" i="29"/>
  <c r="U94" i="29"/>
  <c r="T94" i="29"/>
  <c r="Z93" i="29"/>
  <c r="Y93" i="29"/>
  <c r="U93" i="29"/>
  <c r="T93" i="29"/>
  <c r="Z92" i="29"/>
  <c r="Y92" i="29"/>
  <c r="U92" i="29"/>
  <c r="T92" i="29"/>
  <c r="Z91" i="29"/>
  <c r="Y91" i="29"/>
  <c r="U91" i="29"/>
  <c r="T91" i="29"/>
  <c r="Z90" i="29"/>
  <c r="Y90" i="29"/>
  <c r="U90" i="29"/>
  <c r="T90" i="29"/>
  <c r="Z89" i="29"/>
  <c r="Y89" i="29"/>
  <c r="U89" i="29"/>
  <c r="T89" i="29"/>
  <c r="Z88" i="29"/>
  <c r="Y88" i="29"/>
  <c r="U88" i="29"/>
  <c r="T88" i="29"/>
  <c r="Z87" i="29"/>
  <c r="Y87" i="29"/>
  <c r="U87" i="29"/>
  <c r="T87" i="29"/>
  <c r="Z86" i="29"/>
  <c r="Y86" i="29"/>
  <c r="U86" i="29"/>
  <c r="T86" i="29"/>
  <c r="Z85" i="29"/>
  <c r="Y85" i="29"/>
  <c r="U85" i="29"/>
  <c r="T85" i="29"/>
  <c r="Z84" i="29"/>
  <c r="Y84" i="29"/>
  <c r="U84" i="29"/>
  <c r="T84" i="29"/>
  <c r="Z83" i="29"/>
  <c r="Y83" i="29"/>
  <c r="U83" i="29"/>
  <c r="T83" i="29"/>
  <c r="Z82" i="29"/>
  <c r="Y82" i="29"/>
  <c r="U82" i="29"/>
  <c r="T82" i="29"/>
  <c r="Z81" i="29"/>
  <c r="Y81" i="29"/>
  <c r="U81" i="29"/>
  <c r="T81" i="29"/>
  <c r="Z80" i="29"/>
  <c r="Y80" i="29"/>
  <c r="U80" i="29"/>
  <c r="T80" i="29"/>
  <c r="Z79" i="29"/>
  <c r="Y79" i="29"/>
  <c r="U79" i="29"/>
  <c r="T79" i="29"/>
  <c r="Z78" i="29"/>
  <c r="Y78" i="29"/>
  <c r="U78" i="29"/>
  <c r="T78" i="29"/>
  <c r="Z77" i="29"/>
  <c r="Y77" i="29"/>
  <c r="U77" i="29"/>
  <c r="T77" i="29"/>
  <c r="Z76" i="29"/>
  <c r="Y76" i="29"/>
  <c r="U76" i="29"/>
  <c r="T76" i="29"/>
  <c r="Z75" i="29"/>
  <c r="Y75" i="29"/>
  <c r="U75" i="29"/>
  <c r="T75" i="29"/>
  <c r="Z74" i="29"/>
  <c r="Y74" i="29"/>
  <c r="U74" i="29"/>
  <c r="T74" i="29"/>
  <c r="Z73" i="29"/>
  <c r="Y73" i="29"/>
  <c r="U73" i="29"/>
  <c r="T73" i="29"/>
  <c r="Z72" i="29"/>
  <c r="Y72" i="29"/>
  <c r="U72" i="29"/>
  <c r="T72" i="29"/>
  <c r="Z71" i="29"/>
  <c r="Y71" i="29"/>
  <c r="U71" i="29"/>
  <c r="T71" i="29"/>
  <c r="Z70" i="29"/>
  <c r="Y70" i="29"/>
  <c r="U70" i="29"/>
  <c r="T70" i="29"/>
  <c r="Z69" i="29"/>
  <c r="Y69" i="29"/>
  <c r="U69" i="29"/>
  <c r="T69" i="29"/>
  <c r="Z68" i="29"/>
  <c r="Y68" i="29"/>
  <c r="U68" i="29"/>
  <c r="T68" i="29"/>
  <c r="Z67" i="29"/>
  <c r="Y67" i="29"/>
  <c r="U67" i="29"/>
  <c r="T67" i="29"/>
  <c r="Z66" i="29"/>
  <c r="Y66" i="29"/>
  <c r="U66" i="29"/>
  <c r="T66" i="29"/>
  <c r="Z65" i="29"/>
  <c r="Y65" i="29"/>
  <c r="U65" i="29"/>
  <c r="T65" i="29"/>
  <c r="Z64" i="29"/>
  <c r="Y64" i="29"/>
  <c r="U64" i="29"/>
  <c r="T64" i="29"/>
  <c r="Z63" i="29"/>
  <c r="Y63" i="29"/>
  <c r="U63" i="29"/>
  <c r="T63" i="29"/>
  <c r="Z62" i="29"/>
  <c r="Y62" i="29"/>
  <c r="U62" i="29"/>
  <c r="T62" i="29"/>
  <c r="Z61" i="29"/>
  <c r="Y61" i="29"/>
  <c r="U61" i="29"/>
  <c r="T61" i="29"/>
  <c r="Z60" i="29"/>
  <c r="Y60" i="29"/>
  <c r="U60" i="29"/>
  <c r="T60" i="29"/>
  <c r="Z59" i="29"/>
  <c r="Y59" i="29"/>
  <c r="U59" i="29"/>
  <c r="T59" i="29"/>
  <c r="Z58" i="29"/>
  <c r="Y58" i="29"/>
  <c r="U58" i="29"/>
  <c r="T58" i="29"/>
  <c r="Z57" i="29"/>
  <c r="Y57" i="29"/>
  <c r="U57" i="29"/>
  <c r="T57" i="29"/>
  <c r="Z56" i="29"/>
  <c r="Y56" i="29"/>
  <c r="U56" i="29"/>
  <c r="T56" i="29"/>
  <c r="Z55" i="29"/>
  <c r="Y55" i="29"/>
  <c r="U55" i="29"/>
  <c r="T55" i="29"/>
  <c r="Z54" i="29"/>
  <c r="Y54" i="29"/>
  <c r="U54" i="29"/>
  <c r="T54" i="29"/>
  <c r="Z53" i="29"/>
  <c r="Y53" i="29"/>
  <c r="U53" i="29"/>
  <c r="T53" i="29"/>
  <c r="Z52" i="29"/>
  <c r="Y52" i="29"/>
  <c r="U52" i="29"/>
  <c r="T52" i="29"/>
  <c r="Z51" i="29"/>
  <c r="Y51" i="29"/>
  <c r="U51" i="29"/>
  <c r="T51" i="29"/>
  <c r="Z50" i="29"/>
  <c r="Y50" i="29"/>
  <c r="U50" i="29"/>
  <c r="T50" i="29"/>
  <c r="Z49" i="29"/>
  <c r="Y49" i="29"/>
  <c r="U49" i="29"/>
  <c r="T49" i="29"/>
  <c r="Z48" i="29"/>
  <c r="Y48" i="29"/>
  <c r="U48" i="29"/>
  <c r="T48" i="29"/>
  <c r="Z47" i="29"/>
  <c r="Y47" i="29"/>
  <c r="U47" i="29"/>
  <c r="T47" i="29"/>
  <c r="Z46" i="29"/>
  <c r="Y46" i="29"/>
  <c r="U46" i="29"/>
  <c r="T46" i="29"/>
  <c r="Z45" i="29"/>
  <c r="Y45" i="29"/>
  <c r="U45" i="29"/>
  <c r="T45" i="29"/>
  <c r="Z44" i="29"/>
  <c r="Y44" i="29"/>
  <c r="U44" i="29"/>
  <c r="T44" i="29"/>
  <c r="Z43" i="29"/>
  <c r="Y43" i="29"/>
  <c r="U43" i="29"/>
  <c r="T43" i="29"/>
  <c r="Z42" i="29"/>
  <c r="Y42" i="29"/>
  <c r="U42" i="29"/>
  <c r="T42" i="29"/>
  <c r="Z41" i="29"/>
  <c r="Y41" i="29"/>
  <c r="U41" i="29"/>
  <c r="T41" i="29"/>
  <c r="Z40" i="29"/>
  <c r="Y40" i="29"/>
  <c r="U40" i="29"/>
  <c r="T40" i="29"/>
  <c r="Z39" i="29"/>
  <c r="Y39" i="29"/>
  <c r="U39" i="29"/>
  <c r="T39" i="29"/>
  <c r="Z38" i="29"/>
  <c r="Y38" i="29"/>
  <c r="U38" i="29"/>
  <c r="T38" i="29"/>
  <c r="Z37" i="29"/>
  <c r="Y37" i="29"/>
  <c r="U37" i="29"/>
  <c r="T37" i="29"/>
  <c r="Z36" i="29"/>
  <c r="Y36" i="29"/>
  <c r="U36" i="29"/>
  <c r="T36" i="29"/>
  <c r="Z35" i="29"/>
  <c r="Y35" i="29"/>
  <c r="U35" i="29"/>
  <c r="T35" i="29"/>
  <c r="Z34" i="29"/>
  <c r="Y34" i="29"/>
  <c r="U34" i="29"/>
  <c r="T34" i="29"/>
  <c r="Z33" i="29"/>
  <c r="Y33" i="29"/>
  <c r="U33" i="29"/>
  <c r="T33" i="29"/>
  <c r="Z32" i="29"/>
  <c r="Y32" i="29"/>
  <c r="U32" i="29"/>
  <c r="T32" i="29"/>
  <c r="Z31" i="29"/>
  <c r="Y31" i="29"/>
  <c r="U31" i="29"/>
  <c r="T31" i="29"/>
  <c r="Z30" i="29"/>
  <c r="Y30" i="29"/>
  <c r="U30" i="29"/>
  <c r="T30" i="29"/>
  <c r="Z29" i="29"/>
  <c r="Y29" i="29"/>
  <c r="U29" i="29"/>
  <c r="T29" i="29"/>
  <c r="Z28" i="29"/>
  <c r="Y28" i="29"/>
  <c r="U28" i="29"/>
  <c r="T28" i="29"/>
  <c r="Z27" i="29"/>
  <c r="Y27" i="29"/>
  <c r="U27" i="29"/>
  <c r="T27" i="29"/>
  <c r="Z26" i="29"/>
  <c r="Y26" i="29"/>
  <c r="U26" i="29"/>
  <c r="T26" i="29"/>
  <c r="Z25" i="29"/>
  <c r="Y25" i="29"/>
  <c r="U25" i="29"/>
  <c r="T25" i="29"/>
  <c r="Z24" i="29"/>
  <c r="Y24" i="29"/>
  <c r="U24" i="29"/>
  <c r="T24" i="29"/>
  <c r="Z23" i="29"/>
  <c r="Y23" i="29"/>
  <c r="U23" i="29"/>
  <c r="T23" i="29"/>
  <c r="Z22" i="29"/>
  <c r="Y22" i="29"/>
  <c r="U22" i="29"/>
  <c r="T22" i="29"/>
  <c r="Z21" i="29"/>
  <c r="Y21" i="29"/>
  <c r="U21" i="29"/>
  <c r="T21" i="29"/>
  <c r="Z20" i="29"/>
  <c r="Y20" i="29"/>
  <c r="U20" i="29"/>
  <c r="T20" i="29"/>
  <c r="Z19" i="29"/>
  <c r="Y19" i="29"/>
  <c r="U19" i="29"/>
  <c r="T19" i="29"/>
  <c r="Z18" i="29"/>
  <c r="Y18" i="29"/>
  <c r="U18" i="29"/>
  <c r="T18" i="29"/>
  <c r="Z17" i="29"/>
  <c r="Y17" i="29"/>
  <c r="U17" i="29"/>
  <c r="T17" i="29"/>
  <c r="Z16" i="29"/>
  <c r="Y16" i="29"/>
  <c r="U16" i="29"/>
  <c r="T16" i="29"/>
  <c r="Z15" i="29"/>
  <c r="Y15" i="29"/>
  <c r="U15" i="29"/>
  <c r="T15" i="29"/>
  <c r="Z14" i="29"/>
  <c r="Y14" i="29"/>
  <c r="U14" i="29"/>
  <c r="T14" i="29"/>
  <c r="Z13" i="29"/>
  <c r="Y13" i="29"/>
  <c r="U13" i="29"/>
  <c r="T13" i="29"/>
  <c r="Z12" i="29"/>
  <c r="Y12" i="29"/>
  <c r="U12" i="29"/>
  <c r="T12" i="29"/>
  <c r="Z11" i="29"/>
  <c r="Y11" i="29"/>
  <c r="U11" i="29"/>
  <c r="T11" i="29"/>
  <c r="Z10" i="29"/>
  <c r="Z364" i="29" s="1"/>
  <c r="Y10" i="29"/>
  <c r="Y364" i="29" s="1"/>
  <c r="U10" i="29"/>
  <c r="U364" i="29" s="1"/>
  <c r="T10" i="29"/>
  <c r="T364" i="29" s="1"/>
  <c r="G354" i="29"/>
  <c r="H270" i="29"/>
  <c r="G246" i="29"/>
  <c r="H200" i="29"/>
  <c r="H192" i="29"/>
  <c r="G192" i="29"/>
  <c r="H181" i="29"/>
  <c r="L146" i="29"/>
  <c r="H132" i="29"/>
  <c r="L111" i="29"/>
  <c r="H96" i="29"/>
  <c r="G96" i="29"/>
  <c r="L92" i="29"/>
  <c r="H89" i="29"/>
  <c r="L77" i="29"/>
  <c r="G51" i="29"/>
  <c r="H23" i="29"/>
  <c r="H21" i="29"/>
  <c r="G21" i="29"/>
  <c r="T361" i="29" l="1"/>
  <c r="U361" i="29"/>
  <c r="Y361" i="29"/>
  <c r="Z361" i="29"/>
  <c r="H51" i="29"/>
  <c r="M44" i="29"/>
  <c r="G36" i="29"/>
  <c r="M36" i="29"/>
  <c r="L36" i="29"/>
  <c r="L211" i="29"/>
  <c r="H264" i="29"/>
  <c r="G264" i="29"/>
  <c r="G356" i="29"/>
  <c r="M182" i="29"/>
  <c r="L182" i="29"/>
  <c r="H117" i="29"/>
  <c r="G117" i="29"/>
  <c r="M117" i="29"/>
  <c r="G74" i="29"/>
  <c r="M74" i="29"/>
  <c r="L74" i="29"/>
  <c r="M63" i="29"/>
  <c r="L63" i="29"/>
  <c r="M93" i="29"/>
  <c r="L93" i="29"/>
  <c r="L12" i="29"/>
  <c r="H12" i="29"/>
  <c r="H114" i="29"/>
  <c r="L114" i="29"/>
  <c r="M114" i="29"/>
  <c r="G132" i="29"/>
  <c r="L204" i="29"/>
  <c r="H204" i="29"/>
  <c r="G204" i="29"/>
  <c r="G81" i="29"/>
  <c r="M81" i="29"/>
  <c r="L81" i="29"/>
  <c r="H81" i="29"/>
  <c r="G103" i="29"/>
  <c r="M103" i="29"/>
  <c r="L103" i="29"/>
  <c r="H98" i="29"/>
  <c r="L98" i="29"/>
  <c r="M98" i="29"/>
  <c r="G98" i="29"/>
  <c r="G167" i="29"/>
  <c r="H167" i="29"/>
  <c r="L155" i="29"/>
  <c r="M155" i="29"/>
  <c r="H155" i="29"/>
  <c r="G155" i="29"/>
  <c r="G135" i="29"/>
  <c r="H135" i="29"/>
  <c r="M65" i="29"/>
  <c r="L65" i="29"/>
  <c r="G53" i="29"/>
  <c r="M53" i="29"/>
  <c r="L53" i="29"/>
  <c r="M232" i="29"/>
  <c r="G114" i="29"/>
  <c r="M157" i="29"/>
  <c r="G149" i="29"/>
  <c r="M149" i="29"/>
  <c r="L149" i="29"/>
  <c r="H149" i="29"/>
  <c r="G200" i="29"/>
  <c r="L115" i="29"/>
  <c r="H115" i="29"/>
  <c r="M11" i="29"/>
  <c r="L11" i="29"/>
  <c r="H18" i="29"/>
  <c r="G18" i="29"/>
  <c r="L78" i="29"/>
  <c r="M146" i="29"/>
  <c r="G85" i="29"/>
  <c r="M85" i="29"/>
  <c r="L85" i="29"/>
  <c r="M52" i="29"/>
  <c r="M58" i="29"/>
  <c r="M75" i="29"/>
  <c r="H75" i="29"/>
  <c r="G75" i="29"/>
  <c r="G12" i="29"/>
  <c r="M55" i="29"/>
  <c r="H55" i="29"/>
  <c r="G55" i="29"/>
  <c r="L55" i="29"/>
  <c r="L60" i="29"/>
  <c r="M76" i="29"/>
  <c r="L153" i="29"/>
  <c r="G23" i="29"/>
  <c r="H53" i="29"/>
  <c r="M204" i="29"/>
  <c r="L13" i="29"/>
  <c r="H163" i="29"/>
  <c r="M163" i="29"/>
  <c r="H176" i="29"/>
  <c r="G176" i="29"/>
  <c r="H188" i="29"/>
  <c r="M202" i="29"/>
  <c r="L202" i="29"/>
  <c r="M181" i="29"/>
  <c r="L181" i="29"/>
  <c r="G181" i="29"/>
  <c r="L21" i="29"/>
  <c r="L76" i="29"/>
  <c r="G163" i="29"/>
  <c r="L240" i="29"/>
  <c r="H240" i="29"/>
  <c r="M240" i="29"/>
  <c r="G240" i="29"/>
  <c r="M21" i="29"/>
  <c r="H174" i="29"/>
  <c r="L174" i="29"/>
  <c r="M174" i="29"/>
  <c r="G174" i="29"/>
  <c r="L52" i="29"/>
  <c r="L58" i="29"/>
  <c r="M77" i="29"/>
  <c r="M78" i="29"/>
  <c r="L171" i="29"/>
  <c r="G171" i="29"/>
  <c r="H171" i="29"/>
  <c r="M210" i="29"/>
  <c r="M258" i="29"/>
  <c r="L101" i="29"/>
  <c r="M101" i="29"/>
  <c r="L105" i="29"/>
  <c r="H123" i="29"/>
  <c r="M142" i="29"/>
  <c r="L142" i="29"/>
  <c r="H146" i="29"/>
  <c r="M153" i="29"/>
  <c r="L163" i="29"/>
  <c r="H213" i="29"/>
  <c r="G213" i="29"/>
  <c r="G296" i="29"/>
  <c r="H296" i="29"/>
  <c r="H324" i="29"/>
  <c r="G324" i="29"/>
  <c r="M13" i="29"/>
  <c r="M111" i="29"/>
  <c r="L133" i="29"/>
  <c r="M133" i="29"/>
  <c r="M23" i="29"/>
  <c r="H118" i="29"/>
  <c r="G118" i="29"/>
  <c r="H183" i="29"/>
  <c r="L183" i="29"/>
  <c r="G183" i="29"/>
  <c r="M183" i="29"/>
  <c r="M92" i="29"/>
  <c r="G293" i="29"/>
  <c r="M293" i="29"/>
  <c r="L293" i="29"/>
  <c r="G89" i="29"/>
  <c r="G146" i="29"/>
  <c r="H203" i="29"/>
  <c r="L203" i="29"/>
  <c r="M203" i="29"/>
  <c r="G203" i="29"/>
  <c r="H177" i="29"/>
  <c r="M177" i="29"/>
  <c r="L177" i="29"/>
  <c r="H261" i="29"/>
  <c r="G261" i="29"/>
  <c r="M261" i="29"/>
  <c r="G177" i="29"/>
  <c r="G218" i="29"/>
  <c r="M218" i="29"/>
  <c r="L218" i="29"/>
  <c r="L281" i="29"/>
  <c r="H333" i="29"/>
  <c r="M333" i="29"/>
  <c r="L333" i="29"/>
  <c r="G333" i="29"/>
  <c r="L295" i="29"/>
  <c r="M295" i="29"/>
  <c r="H295" i="29"/>
  <c r="G295" i="29"/>
  <c r="L132" i="29"/>
  <c r="M132" i="29"/>
  <c r="L194" i="29"/>
  <c r="M194" i="29"/>
  <c r="G188" i="29"/>
  <c r="H224" i="29"/>
  <c r="G224" i="29"/>
  <c r="M292" i="29"/>
  <c r="L292" i="29"/>
  <c r="M246" i="29"/>
  <c r="H246" i="29"/>
  <c r="L246" i="29"/>
  <c r="L192" i="29"/>
  <c r="H218" i="29"/>
  <c r="G223" i="29"/>
  <c r="H223" i="29"/>
  <c r="H280" i="29"/>
  <c r="G236" i="29"/>
  <c r="H236" i="29"/>
  <c r="M290" i="29"/>
  <c r="L290" i="29"/>
  <c r="M109" i="29"/>
  <c r="M262" i="29"/>
  <c r="L262" i="29"/>
  <c r="M200" i="29"/>
  <c r="H310" i="29"/>
  <c r="G310" i="29"/>
  <c r="G244" i="29"/>
  <c r="M270" i="29"/>
  <c r="L270" i="29"/>
  <c r="G270" i="29"/>
  <c r="H232" i="29"/>
  <c r="G232" i="29"/>
  <c r="L258" i="29"/>
  <c r="M337" i="29"/>
  <c r="L337" i="29"/>
  <c r="M350" i="29"/>
  <c r="L350" i="29"/>
  <c r="G350" i="29"/>
  <c r="H350" i="29"/>
  <c r="H290" i="29"/>
  <c r="G290" i="29"/>
  <c r="M286" i="29"/>
  <c r="L286" i="29"/>
  <c r="H308" i="29"/>
  <c r="G308" i="29"/>
  <c r="H338" i="29"/>
  <c r="G338" i="29"/>
  <c r="G330" i="29"/>
  <c r="H330" i="29"/>
  <c r="G294" i="29"/>
  <c r="M294" i="29"/>
  <c r="H294" i="29"/>
  <c r="M281" i="29"/>
  <c r="L280" i="29"/>
  <c r="M280" i="29"/>
  <c r="L294" i="29"/>
  <c r="G311" i="29"/>
  <c r="H298" i="29"/>
  <c r="G298" i="29"/>
  <c r="M341" i="29"/>
  <c r="L341" i="29"/>
  <c r="L334" i="29"/>
  <c r="H334" i="29"/>
  <c r="G334" i="29"/>
  <c r="L320" i="29"/>
  <c r="H320" i="29"/>
  <c r="G320" i="29"/>
  <c r="M354" i="29"/>
  <c r="L354" i="29"/>
  <c r="H354" i="29"/>
  <c r="M118" i="29" l="1"/>
  <c r="L118" i="29"/>
  <c r="L331" i="29"/>
  <c r="M331" i="29"/>
  <c r="G331" i="29"/>
  <c r="H331" i="29"/>
  <c r="L223" i="29"/>
  <c r="G25" i="29"/>
  <c r="H25" i="29"/>
  <c r="M25" i="29"/>
  <c r="L25" i="29"/>
  <c r="G101" i="29"/>
  <c r="L83" i="29"/>
  <c r="M83" i="29"/>
  <c r="M206" i="29"/>
  <c r="G206" i="29"/>
  <c r="L206" i="29"/>
  <c r="H206" i="29"/>
  <c r="H86" i="29"/>
  <c r="G86" i="29"/>
  <c r="L86" i="29"/>
  <c r="M86" i="29"/>
  <c r="M259" i="29"/>
  <c r="L259" i="29"/>
  <c r="H259" i="29"/>
  <c r="G259" i="29"/>
  <c r="L287" i="29"/>
  <c r="G287" i="29"/>
  <c r="H287" i="29"/>
  <c r="M287" i="29"/>
  <c r="L335" i="29"/>
  <c r="M335" i="29"/>
  <c r="G335" i="29"/>
  <c r="H335" i="29"/>
  <c r="L349" i="29"/>
  <c r="M349" i="29"/>
  <c r="H349" i="29"/>
  <c r="G349" i="29"/>
  <c r="G212" i="29"/>
  <c r="L212" i="29"/>
  <c r="M212" i="29"/>
  <c r="H212" i="29"/>
  <c r="H288" i="29"/>
  <c r="M288" i="29"/>
  <c r="L288" i="29"/>
  <c r="G288" i="29"/>
  <c r="H94" i="29"/>
  <c r="M94" i="29"/>
  <c r="L94" i="29"/>
  <c r="G94" i="29"/>
  <c r="G198" i="29"/>
  <c r="M198" i="29"/>
  <c r="L198" i="29"/>
  <c r="H198" i="29"/>
  <c r="M64" i="29"/>
  <c r="G64" i="29"/>
  <c r="H64" i="29"/>
  <c r="L64" i="29"/>
  <c r="G33" i="29"/>
  <c r="L33" i="29"/>
  <c r="M33" i="29"/>
  <c r="H33" i="29"/>
  <c r="G83" i="29"/>
  <c r="L128" i="29"/>
  <c r="H128" i="29"/>
  <c r="G128" i="29"/>
  <c r="M128" i="29"/>
  <c r="H134" i="29"/>
  <c r="G134" i="29"/>
  <c r="M134" i="29"/>
  <c r="L134" i="29"/>
  <c r="H182" i="29"/>
  <c r="H90" i="29"/>
  <c r="L90" i="29"/>
  <c r="G90" i="29"/>
  <c r="M90" i="29"/>
  <c r="G342" i="29"/>
  <c r="L342" i="29"/>
  <c r="H342" i="29"/>
  <c r="M342" i="29"/>
  <c r="G341" i="29"/>
  <c r="L200" i="29"/>
  <c r="G262" i="29"/>
  <c r="M192" i="29"/>
  <c r="G205" i="29"/>
  <c r="H205" i="29"/>
  <c r="L205" i="29"/>
  <c r="M205" i="29"/>
  <c r="M275" i="29"/>
  <c r="H275" i="29"/>
  <c r="L275" i="29"/>
  <c r="G275" i="29"/>
  <c r="G258" i="29"/>
  <c r="M104" i="29"/>
  <c r="L104" i="29"/>
  <c r="H104" i="29"/>
  <c r="G104" i="29"/>
  <c r="M105" i="29"/>
  <c r="H162" i="29"/>
  <c r="L162" i="29"/>
  <c r="M162" i="29"/>
  <c r="G162" i="29"/>
  <c r="H190" i="29"/>
  <c r="L190" i="29"/>
  <c r="G190" i="29"/>
  <c r="M190" i="29"/>
  <c r="M41" i="29"/>
  <c r="M72" i="29"/>
  <c r="L72" i="29"/>
  <c r="H72" i="29"/>
  <c r="G72" i="29"/>
  <c r="H85" i="29"/>
  <c r="H24" i="29"/>
  <c r="M24" i="29"/>
  <c r="L24" i="29"/>
  <c r="G24" i="29"/>
  <c r="H83" i="29"/>
  <c r="L150" i="29"/>
  <c r="H150" i="29"/>
  <c r="G150" i="29"/>
  <c r="M150" i="29"/>
  <c r="M32" i="29"/>
  <c r="L32" i="29"/>
  <c r="H32" i="29"/>
  <c r="G32" i="29"/>
  <c r="L117" i="29"/>
  <c r="G182" i="29"/>
  <c r="M54" i="29"/>
  <c r="L54" i="29"/>
  <c r="H54" i="29"/>
  <c r="G54" i="29"/>
  <c r="M115" i="29"/>
  <c r="M15" i="29"/>
  <c r="H15" i="29"/>
  <c r="G15" i="29"/>
  <c r="L15" i="29"/>
  <c r="M19" i="29"/>
  <c r="H19" i="29"/>
  <c r="G19" i="29"/>
  <c r="L19" i="29"/>
  <c r="H243" i="29"/>
  <c r="L243" i="29"/>
  <c r="M243" i="29"/>
  <c r="G243" i="29"/>
  <c r="M39" i="29"/>
  <c r="H39" i="29"/>
  <c r="G39" i="29"/>
  <c r="L39" i="29"/>
  <c r="H317" i="29"/>
  <c r="G317" i="29"/>
  <c r="L317" i="29"/>
  <c r="M317" i="29"/>
  <c r="G286" i="29"/>
  <c r="L306" i="29"/>
  <c r="G306" i="29"/>
  <c r="H306" i="29"/>
  <c r="M306" i="29"/>
  <c r="M28" i="29"/>
  <c r="L28" i="29"/>
  <c r="H28" i="29"/>
  <c r="G28" i="29"/>
  <c r="H353" i="29"/>
  <c r="L353" i="29"/>
  <c r="M353" i="29"/>
  <c r="G353" i="29"/>
  <c r="H112" i="29"/>
  <c r="L112" i="29"/>
  <c r="M112" i="29"/>
  <c r="G112" i="29"/>
  <c r="G30" i="29"/>
  <c r="L30" i="29"/>
  <c r="M30" i="29"/>
  <c r="H30" i="29"/>
  <c r="L268" i="29"/>
  <c r="H268" i="29"/>
  <c r="G268" i="29"/>
  <c r="M268" i="29"/>
  <c r="G337" i="29"/>
  <c r="H173" i="29"/>
  <c r="G173" i="29"/>
  <c r="M173" i="29"/>
  <c r="L173" i="29"/>
  <c r="L244" i="29"/>
  <c r="M27" i="29"/>
  <c r="L27" i="29"/>
  <c r="H27" i="29"/>
  <c r="G27" i="29"/>
  <c r="M95" i="29"/>
  <c r="L95" i="29"/>
  <c r="H95" i="29"/>
  <c r="G95" i="29"/>
  <c r="M89" i="29"/>
  <c r="G14" i="29"/>
  <c r="M14" i="29"/>
  <c r="L14" i="29"/>
  <c r="H14" i="29"/>
  <c r="L232" i="29"/>
  <c r="M334" i="29"/>
  <c r="H341" i="29"/>
  <c r="H318" i="29"/>
  <c r="G318" i="29"/>
  <c r="M318" i="29"/>
  <c r="L318" i="29"/>
  <c r="M247" i="29"/>
  <c r="L247" i="29"/>
  <c r="H247" i="29"/>
  <c r="G247" i="29"/>
  <c r="H284" i="29"/>
  <c r="G284" i="29"/>
  <c r="M284" i="29"/>
  <c r="L284" i="29"/>
  <c r="G164" i="29"/>
  <c r="H164" i="29"/>
  <c r="H262" i="29"/>
  <c r="G272" i="29"/>
  <c r="M272" i="29"/>
  <c r="H272" i="29"/>
  <c r="L272" i="29"/>
  <c r="M320" i="29"/>
  <c r="L207" i="29"/>
  <c r="G207" i="29"/>
  <c r="H207" i="29"/>
  <c r="M207" i="29"/>
  <c r="L152" i="29"/>
  <c r="M152" i="29"/>
  <c r="H152" i="29"/>
  <c r="G152" i="29"/>
  <c r="M274" i="29"/>
  <c r="L274" i="29"/>
  <c r="H274" i="29"/>
  <c r="G274" i="29"/>
  <c r="G312" i="29"/>
  <c r="H312" i="29"/>
  <c r="M312" i="29"/>
  <c r="L312" i="29"/>
  <c r="L89" i="29"/>
  <c r="H159" i="29"/>
  <c r="M159" i="29"/>
  <c r="L159" i="29"/>
  <c r="G159" i="29"/>
  <c r="H260" i="29"/>
  <c r="G260" i="29"/>
  <c r="L260" i="29"/>
  <c r="M260" i="29"/>
  <c r="H65" i="29"/>
  <c r="M135" i="29"/>
  <c r="M12" i="29"/>
  <c r="G199" i="29"/>
  <c r="L199" i="29"/>
  <c r="G60" i="29"/>
  <c r="G52" i="29"/>
  <c r="H52" i="29"/>
  <c r="L157" i="29"/>
  <c r="L135" i="29"/>
  <c r="H106" i="29"/>
  <c r="L106" i="29"/>
  <c r="G106" i="29"/>
  <c r="M106" i="29"/>
  <c r="H199" i="29"/>
  <c r="G267" i="29"/>
  <c r="M267" i="29"/>
  <c r="H267" i="29"/>
  <c r="L267" i="29"/>
  <c r="L186" i="29"/>
  <c r="G186" i="29"/>
  <c r="M186" i="29"/>
  <c r="H186" i="29"/>
  <c r="L130" i="29"/>
  <c r="G59" i="29"/>
  <c r="L147" i="29"/>
  <c r="G147" i="29"/>
  <c r="H147" i="29"/>
  <c r="M147" i="29"/>
  <c r="H82" i="29"/>
  <c r="G82" i="29"/>
  <c r="M82" i="29"/>
  <c r="L82" i="29"/>
  <c r="G157" i="29"/>
  <c r="H109" i="29"/>
  <c r="G109" i="29"/>
  <c r="G65" i="29"/>
  <c r="H20" i="29"/>
  <c r="G20" i="29"/>
  <c r="M20" i="29"/>
  <c r="L20" i="29"/>
  <c r="M199" i="29"/>
  <c r="M66" i="29"/>
  <c r="L66" i="29"/>
  <c r="M156" i="29"/>
  <c r="H156" i="29"/>
  <c r="G156" i="29"/>
  <c r="L156" i="29"/>
  <c r="L44" i="29"/>
  <c r="G322" i="29"/>
  <c r="H322" i="29"/>
  <c r="M322" i="29"/>
  <c r="L322" i="29"/>
  <c r="H76" i="29"/>
  <c r="G76" i="29"/>
  <c r="G97" i="29"/>
  <c r="L97" i="29"/>
  <c r="M97" i="29"/>
  <c r="H97" i="29"/>
  <c r="H16" i="29"/>
  <c r="G16" i="29"/>
  <c r="M16" i="29"/>
  <c r="L16" i="29"/>
  <c r="L283" i="29"/>
  <c r="H283" i="29"/>
  <c r="G283" i="29"/>
  <c r="M283" i="29"/>
  <c r="H357" i="29"/>
  <c r="G357" i="29"/>
  <c r="M357" i="29"/>
  <c r="L357" i="29"/>
  <c r="H348" i="29"/>
  <c r="G348" i="29"/>
  <c r="L220" i="29"/>
  <c r="H220" i="29"/>
  <c r="M220" i="29"/>
  <c r="G220" i="29"/>
  <c r="M138" i="29"/>
  <c r="L138" i="29"/>
  <c r="H138" i="29"/>
  <c r="G138" i="29"/>
  <c r="L355" i="29"/>
  <c r="H355" i="29"/>
  <c r="M355" i="29"/>
  <c r="G355" i="29"/>
  <c r="H286" i="29"/>
  <c r="H170" i="29"/>
  <c r="M170" i="29"/>
  <c r="G170" i="29"/>
  <c r="L170" i="29"/>
  <c r="G133" i="29"/>
  <c r="H133" i="29"/>
  <c r="M171" i="29"/>
  <c r="M130" i="29"/>
  <c r="H157" i="29"/>
  <c r="H63" i="29"/>
  <c r="L43" i="29"/>
  <c r="G37" i="29"/>
  <c r="H37" i="29"/>
  <c r="M37" i="29"/>
  <c r="L37" i="29"/>
  <c r="C361" i="29"/>
  <c r="M278" i="29"/>
  <c r="L278" i="29"/>
  <c r="H278" i="29"/>
  <c r="G278" i="29"/>
  <c r="H266" i="29"/>
  <c r="G266" i="29"/>
  <c r="M266" i="29"/>
  <c r="L266" i="29"/>
  <c r="H250" i="29"/>
  <c r="L250" i="29"/>
  <c r="G250" i="29"/>
  <c r="M250" i="29"/>
  <c r="L339" i="29"/>
  <c r="M339" i="29"/>
  <c r="H339" i="29"/>
  <c r="G339" i="29"/>
  <c r="G282" i="29"/>
  <c r="H282" i="29"/>
  <c r="L282" i="29"/>
  <c r="M282" i="29"/>
  <c r="G315" i="29"/>
  <c r="H315" i="29"/>
  <c r="L347" i="29"/>
  <c r="M347" i="29"/>
  <c r="M151" i="29"/>
  <c r="L151" i="29"/>
  <c r="H151" i="29"/>
  <c r="G151" i="29"/>
  <c r="M121" i="29"/>
  <c r="L121" i="29"/>
  <c r="G142" i="29"/>
  <c r="G57" i="29"/>
  <c r="L57" i="29"/>
  <c r="M57" i="29"/>
  <c r="H57" i="29"/>
  <c r="H60" i="29"/>
  <c r="M70" i="29"/>
  <c r="H70" i="29"/>
  <c r="G70" i="29"/>
  <c r="L70" i="29"/>
  <c r="G127" i="29"/>
  <c r="M127" i="29"/>
  <c r="H127" i="29"/>
  <c r="L127" i="29"/>
  <c r="G73" i="29"/>
  <c r="M73" i="29"/>
  <c r="L73" i="29"/>
  <c r="H73" i="29"/>
  <c r="L51" i="29"/>
  <c r="M38" i="29"/>
  <c r="G44" i="29"/>
  <c r="M160" i="29"/>
  <c r="L160" i="29"/>
  <c r="H160" i="29"/>
  <c r="G160" i="29"/>
  <c r="H269" i="29"/>
  <c r="M269" i="29"/>
  <c r="G269" i="29"/>
  <c r="L269" i="29"/>
  <c r="L343" i="29"/>
  <c r="H343" i="29"/>
  <c r="G343" i="29"/>
  <c r="M343" i="29"/>
  <c r="G256" i="29"/>
  <c r="M256" i="29"/>
  <c r="H256" i="29"/>
  <c r="L256" i="29"/>
  <c r="M316" i="29"/>
  <c r="L316" i="29"/>
  <c r="G316" i="29"/>
  <c r="H316" i="29"/>
  <c r="H337" i="29"/>
  <c r="L307" i="29"/>
  <c r="G307" i="29"/>
  <c r="H307" i="29"/>
  <c r="M307" i="29"/>
  <c r="L236" i="29"/>
  <c r="G129" i="29"/>
  <c r="M129" i="29"/>
  <c r="H129" i="29"/>
  <c r="L129" i="29"/>
  <c r="L88" i="29"/>
  <c r="H88" i="29"/>
  <c r="G88" i="29"/>
  <c r="M88" i="29"/>
  <c r="H142" i="29"/>
  <c r="L210" i="29"/>
  <c r="G77" i="29"/>
  <c r="H130" i="29"/>
  <c r="H113" i="29"/>
  <c r="M230" i="29"/>
  <c r="M56" i="29"/>
  <c r="L56" i="29"/>
  <c r="G56" i="29"/>
  <c r="H56" i="29"/>
  <c r="G69" i="29"/>
  <c r="M69" i="29"/>
  <c r="H69" i="29"/>
  <c r="L69" i="29"/>
  <c r="G29" i="29"/>
  <c r="M29" i="29"/>
  <c r="L29" i="29"/>
  <c r="H29" i="29"/>
  <c r="M211" i="29"/>
  <c r="L38" i="29"/>
  <c r="L96" i="29"/>
  <c r="M96" i="29"/>
  <c r="H44" i="29"/>
  <c r="G61" i="29"/>
  <c r="M61" i="29"/>
  <c r="L61" i="29"/>
  <c r="H61" i="29"/>
  <c r="M241" i="29"/>
  <c r="L241" i="29"/>
  <c r="H241" i="29"/>
  <c r="G241" i="29"/>
  <c r="L345" i="29"/>
  <c r="H345" i="29"/>
  <c r="M345" i="29"/>
  <c r="G345" i="29"/>
  <c r="L323" i="29"/>
  <c r="H323" i="29"/>
  <c r="G323" i="29"/>
  <c r="M323" i="29"/>
  <c r="L319" i="29"/>
  <c r="G319" i="29"/>
  <c r="M319" i="29"/>
  <c r="H319" i="29"/>
  <c r="M236" i="29"/>
  <c r="G328" i="29"/>
  <c r="G111" i="29"/>
  <c r="H111" i="29"/>
  <c r="M126" i="29"/>
  <c r="L126" i="29"/>
  <c r="H126" i="29"/>
  <c r="G126" i="29"/>
  <c r="H59" i="29"/>
  <c r="M107" i="29"/>
  <c r="H107" i="29"/>
  <c r="L107" i="29"/>
  <c r="G107" i="29"/>
  <c r="L113" i="29"/>
  <c r="L131" i="29"/>
  <c r="M131" i="29"/>
  <c r="H41" i="29"/>
  <c r="G62" i="29"/>
  <c r="M62" i="29"/>
  <c r="L62" i="29"/>
  <c r="H62" i="29"/>
  <c r="H79" i="29"/>
  <c r="M60" i="29"/>
  <c r="H48" i="29"/>
  <c r="G48" i="29"/>
  <c r="M48" i="29"/>
  <c r="L48" i="29"/>
  <c r="H74" i="29"/>
  <c r="H300" i="29"/>
  <c r="G300" i="29"/>
  <c r="L303" i="29"/>
  <c r="H303" i="29"/>
  <c r="M303" i="29"/>
  <c r="G303" i="29"/>
  <c r="H332" i="29"/>
  <c r="H352" i="29"/>
  <c r="H292" i="29"/>
  <c r="H328" i="29"/>
  <c r="L59" i="29"/>
  <c r="H144" i="29"/>
  <c r="M144" i="29"/>
  <c r="G144" i="29"/>
  <c r="L144" i="29"/>
  <c r="M113" i="29"/>
  <c r="G17" i="29"/>
  <c r="M17" i="29"/>
  <c r="H17" i="29"/>
  <c r="L17" i="29"/>
  <c r="L80" i="29"/>
  <c r="M80" i="29"/>
  <c r="H80" i="29"/>
  <c r="G80" i="29"/>
  <c r="G119" i="29"/>
  <c r="H119" i="29"/>
  <c r="M119" i="29"/>
  <c r="L119" i="29"/>
  <c r="L41" i="29"/>
  <c r="G230" i="29"/>
  <c r="G79" i="29"/>
  <c r="M26" i="29"/>
  <c r="L26" i="29"/>
  <c r="H26" i="29"/>
  <c r="G26" i="29"/>
  <c r="L42" i="29"/>
  <c r="M22" i="29"/>
  <c r="L22" i="29"/>
  <c r="H22" i="29"/>
  <c r="G22" i="29"/>
  <c r="G50" i="29"/>
  <c r="H50" i="29"/>
  <c r="H158" i="29"/>
  <c r="L158" i="29"/>
  <c r="M158" i="29"/>
  <c r="G158" i="29"/>
  <c r="G280" i="29"/>
  <c r="H297" i="29"/>
  <c r="M297" i="29"/>
  <c r="G297" i="29"/>
  <c r="L297" i="29"/>
  <c r="L326" i="29"/>
  <c r="G326" i="29"/>
  <c r="H326" i="29"/>
  <c r="M326" i="29"/>
  <c r="L351" i="29"/>
  <c r="M351" i="29"/>
  <c r="G351" i="29"/>
  <c r="H351" i="29"/>
  <c r="M321" i="29"/>
  <c r="L321" i="29"/>
  <c r="H321" i="29"/>
  <c r="G321" i="29"/>
  <c r="G352" i="29"/>
  <c r="H311" i="29"/>
  <c r="M223" i="29"/>
  <c r="L122" i="29"/>
  <c r="M122" i="29"/>
  <c r="G122" i="29"/>
  <c r="H122" i="29"/>
  <c r="H110" i="29"/>
  <c r="L110" i="29"/>
  <c r="M110" i="29"/>
  <c r="G110" i="29"/>
  <c r="G254" i="29"/>
  <c r="H254" i="29"/>
  <c r="M254" i="29"/>
  <c r="L254" i="29"/>
  <c r="L123" i="29"/>
  <c r="M59" i="29"/>
  <c r="G215" i="29"/>
  <c r="M215" i="29"/>
  <c r="L215" i="29"/>
  <c r="H215" i="29"/>
  <c r="G113" i="29"/>
  <c r="L124" i="29"/>
  <c r="M124" i="29"/>
  <c r="G124" i="29"/>
  <c r="H124" i="29"/>
  <c r="G41" i="29"/>
  <c r="H230" i="29"/>
  <c r="L23" i="29"/>
  <c r="G43" i="29"/>
  <c r="L164" i="29"/>
  <c r="M164" i="29"/>
  <c r="M42" i="29"/>
  <c r="G45" i="29"/>
  <c r="H45" i="29"/>
  <c r="L45" i="29"/>
  <c r="M45" i="29"/>
  <c r="L208" i="29"/>
  <c r="M208" i="29"/>
  <c r="H208" i="29"/>
  <c r="G208" i="29"/>
  <c r="M214" i="29"/>
  <c r="H214" i="29"/>
  <c r="G214" i="29"/>
  <c r="L214" i="29"/>
  <c r="M222" i="29"/>
  <c r="L222" i="29"/>
  <c r="G222" i="29"/>
  <c r="H222" i="29"/>
  <c r="M276" i="29"/>
  <c r="H276" i="29"/>
  <c r="L276" i="29"/>
  <c r="G276" i="29"/>
  <c r="H356" i="29"/>
  <c r="L329" i="29"/>
  <c r="M329" i="29"/>
  <c r="H329" i="29"/>
  <c r="G329" i="29"/>
  <c r="M166" i="29"/>
  <c r="H166" i="29"/>
  <c r="G166" i="29"/>
  <c r="L166" i="29"/>
  <c r="G191" i="29"/>
  <c r="M191" i="29"/>
  <c r="L191" i="29"/>
  <c r="H191" i="29"/>
  <c r="H358" i="29"/>
  <c r="G358" i="29"/>
  <c r="L358" i="29"/>
  <c r="M358" i="29"/>
  <c r="L346" i="29"/>
  <c r="G346" i="29"/>
  <c r="M346" i="29"/>
  <c r="H346" i="29"/>
  <c r="M227" i="29"/>
  <c r="H227" i="29"/>
  <c r="G227" i="29"/>
  <c r="M248" i="29"/>
  <c r="H248" i="29"/>
  <c r="G248" i="29"/>
  <c r="L248" i="29"/>
  <c r="L221" i="29"/>
  <c r="H221" i="29"/>
  <c r="G221" i="29"/>
  <c r="M221" i="29"/>
  <c r="G302" i="29"/>
  <c r="L302" i="29"/>
  <c r="H302" i="29"/>
  <c r="M302" i="29"/>
  <c r="M46" i="29"/>
  <c r="H46" i="29"/>
  <c r="G46" i="29"/>
  <c r="L46" i="29"/>
  <c r="H102" i="29"/>
  <c r="G102" i="29"/>
  <c r="M102" i="29"/>
  <c r="L102" i="29"/>
  <c r="M67" i="29"/>
  <c r="H67" i="29"/>
  <c r="L67" i="29"/>
  <c r="L230" i="29"/>
  <c r="H103" i="29"/>
  <c r="G234" i="29"/>
  <c r="M234" i="29"/>
  <c r="L234" i="29"/>
  <c r="H234" i="29"/>
  <c r="H43" i="29"/>
  <c r="L120" i="29"/>
  <c r="M120" i="29"/>
  <c r="H120" i="29"/>
  <c r="G120" i="29"/>
  <c r="H36" i="29"/>
  <c r="H239" i="29"/>
  <c r="M239" i="29"/>
  <c r="G239" i="29"/>
  <c r="L239" i="29"/>
  <c r="G49" i="29"/>
  <c r="H49" i="29"/>
  <c r="M49" i="29"/>
  <c r="L49" i="29"/>
  <c r="L327" i="29"/>
  <c r="G327" i="29"/>
  <c r="M327" i="29"/>
  <c r="H327" i="29"/>
  <c r="G10" i="29"/>
  <c r="M10" i="29"/>
  <c r="L10" i="29"/>
  <c r="H10" i="29"/>
  <c r="M242" i="29"/>
  <c r="L242" i="29"/>
  <c r="G242" i="29"/>
  <c r="H242" i="29"/>
  <c r="H101" i="29"/>
  <c r="L359" i="29"/>
  <c r="M359" i="29"/>
  <c r="H359" i="29"/>
  <c r="G359" i="29"/>
  <c r="L360" i="29"/>
  <c r="M360" i="29"/>
  <c r="H360" i="29"/>
  <c r="G360" i="29"/>
  <c r="L299" i="29"/>
  <c r="M299" i="29"/>
  <c r="L338" i="29"/>
  <c r="M188" i="29"/>
  <c r="L188" i="29"/>
  <c r="H257" i="29"/>
  <c r="G257" i="29"/>
  <c r="L257" i="29"/>
  <c r="M257" i="29"/>
  <c r="H258" i="29"/>
  <c r="M244" i="29"/>
  <c r="G332" i="29"/>
  <c r="G292" i="29"/>
  <c r="H77" i="29"/>
  <c r="H293" i="29"/>
  <c r="G130" i="29"/>
  <c r="M123" i="29"/>
  <c r="M180" i="29"/>
  <c r="G180" i="29"/>
  <c r="H180" i="29"/>
  <c r="L180" i="29"/>
  <c r="M228" i="29"/>
  <c r="L228" i="29"/>
  <c r="H228" i="29"/>
  <c r="G228" i="29"/>
  <c r="H244" i="29"/>
  <c r="L109" i="29"/>
  <c r="M71" i="29"/>
  <c r="L71" i="29"/>
  <c r="H71" i="29"/>
  <c r="G71" i="29"/>
  <c r="M116" i="29"/>
  <c r="G116" i="29"/>
  <c r="L116" i="29"/>
  <c r="H116" i="29"/>
  <c r="M43" i="29"/>
  <c r="L309" i="29"/>
  <c r="M309" i="29"/>
  <c r="L279" i="29"/>
  <c r="G279" i="29"/>
  <c r="M279" i="29"/>
  <c r="H279" i="29"/>
  <c r="L263" i="29"/>
  <c r="H263" i="29"/>
  <c r="G263" i="29"/>
  <c r="M263" i="29"/>
  <c r="G255" i="29"/>
  <c r="H255" i="29"/>
  <c r="L231" i="29"/>
  <c r="H231" i="29"/>
  <c r="M231" i="29"/>
  <c r="G231" i="29"/>
  <c r="L216" i="29"/>
  <c r="H216" i="29"/>
  <c r="M216" i="29"/>
  <c r="G216" i="29"/>
  <c r="H136" i="29"/>
  <c r="G136" i="29"/>
  <c r="M136" i="29"/>
  <c r="L136" i="29"/>
  <c r="L344" i="29"/>
  <c r="M344" i="29"/>
  <c r="G344" i="29"/>
  <c r="H344" i="29"/>
  <c r="M338" i="29"/>
  <c r="L252" i="29"/>
  <c r="M252" i="29"/>
  <c r="H252" i="29"/>
  <c r="G252" i="29"/>
  <c r="G229" i="29"/>
  <c r="L229" i="29"/>
  <c r="M229" i="29"/>
  <c r="H229" i="29"/>
  <c r="L285" i="29"/>
  <c r="G285" i="29"/>
  <c r="M285" i="29"/>
  <c r="H285" i="29"/>
  <c r="L325" i="29"/>
  <c r="M325" i="29"/>
  <c r="H325" i="29"/>
  <c r="G325" i="29"/>
  <c r="G281" i="29"/>
  <c r="H281" i="29"/>
  <c r="L261" i="29"/>
  <c r="G123" i="29"/>
  <c r="M51" i="29"/>
  <c r="M40" i="29"/>
  <c r="H40" i="29"/>
  <c r="G40" i="29"/>
  <c r="L40" i="29"/>
  <c r="L75" i="29"/>
  <c r="G115" i="29"/>
  <c r="G63" i="29"/>
  <c r="H13" i="29" l="1"/>
  <c r="G13" i="29"/>
  <c r="L311" i="29"/>
  <c r="M311" i="29"/>
  <c r="L172" i="29"/>
  <c r="H172" i="29"/>
  <c r="M172" i="29"/>
  <c r="G172" i="29"/>
  <c r="H237" i="29"/>
  <c r="L237" i="29"/>
  <c r="G237" i="29"/>
  <c r="M237" i="29"/>
  <c r="G184" i="29"/>
  <c r="H184" i="29"/>
  <c r="L184" i="29"/>
  <c r="M184" i="29"/>
  <c r="M167" i="29"/>
  <c r="L167" i="29"/>
  <c r="G153" i="29"/>
  <c r="H153" i="29"/>
  <c r="M352" i="29"/>
  <c r="L352" i="29"/>
  <c r="M84" i="29"/>
  <c r="G84" i="29"/>
  <c r="H84" i="29"/>
  <c r="L84" i="29"/>
  <c r="L168" i="29"/>
  <c r="G168" i="29"/>
  <c r="M168" i="29"/>
  <c r="H168" i="29"/>
  <c r="J361" i="29"/>
  <c r="M308" i="29"/>
  <c r="L308" i="29"/>
  <c r="H225" i="29"/>
  <c r="L225" i="29"/>
  <c r="M225" i="29"/>
  <c r="G225" i="29"/>
  <c r="H210" i="29"/>
  <c r="G210" i="29"/>
  <c r="G145" i="29"/>
  <c r="H145" i="29"/>
  <c r="M145" i="29"/>
  <c r="L145" i="29"/>
  <c r="L315" i="29"/>
  <c r="L154" i="29"/>
  <c r="H154" i="29"/>
  <c r="M154" i="29"/>
  <c r="G154" i="29"/>
  <c r="G196" i="29"/>
  <c r="L196" i="29"/>
  <c r="H196" i="29"/>
  <c r="M196" i="29"/>
  <c r="H38" i="29"/>
  <c r="G38" i="29"/>
  <c r="M332" i="29"/>
  <c r="L332" i="29"/>
  <c r="G108" i="29"/>
  <c r="M108" i="29"/>
  <c r="L108" i="29"/>
  <c r="H108" i="29"/>
  <c r="H277" i="29"/>
  <c r="G277" i="29"/>
  <c r="M277" i="29"/>
  <c r="L277" i="29"/>
  <c r="M219" i="29"/>
  <c r="L219" i="29"/>
  <c r="H219" i="29"/>
  <c r="G219" i="29"/>
  <c r="H313" i="29"/>
  <c r="G313" i="29"/>
  <c r="L313" i="29"/>
  <c r="M313" i="29"/>
  <c r="L209" i="29"/>
  <c r="H209" i="29"/>
  <c r="M209" i="29"/>
  <c r="G209" i="29"/>
  <c r="L340" i="29"/>
  <c r="M340" i="29"/>
  <c r="H340" i="29"/>
  <c r="G340" i="29"/>
  <c r="G194" i="29"/>
  <c r="H194" i="29"/>
  <c r="H91" i="29"/>
  <c r="M91" i="29"/>
  <c r="L91" i="29"/>
  <c r="G91" i="29"/>
  <c r="M179" i="29"/>
  <c r="L179" i="29"/>
  <c r="H179" i="29"/>
  <c r="G179" i="29"/>
  <c r="H253" i="29"/>
  <c r="L253" i="29"/>
  <c r="G253" i="29"/>
  <c r="M253" i="29"/>
  <c r="L310" i="29"/>
  <c r="M310" i="29"/>
  <c r="M197" i="29"/>
  <c r="H197" i="29"/>
  <c r="L197" i="29"/>
  <c r="G197" i="29"/>
  <c r="L141" i="29"/>
  <c r="H141" i="29"/>
  <c r="G141" i="29"/>
  <c r="M141" i="29"/>
  <c r="M264" i="29"/>
  <c r="L264" i="29"/>
  <c r="G137" i="29"/>
  <c r="H137" i="29"/>
  <c r="L137" i="29"/>
  <c r="M137" i="29"/>
  <c r="M315" i="29"/>
  <c r="L251" i="29"/>
  <c r="G251" i="29"/>
  <c r="H251" i="29"/>
  <c r="M251" i="29"/>
  <c r="L298" i="29"/>
  <c r="M298" i="29"/>
  <c r="M47" i="29"/>
  <c r="L47" i="29"/>
  <c r="G47" i="29"/>
  <c r="H47" i="29"/>
  <c r="L227" i="29"/>
  <c r="H238" i="29"/>
  <c r="G238" i="29"/>
  <c r="M238" i="29"/>
  <c r="L238" i="29"/>
  <c r="L50" i="29"/>
  <c r="G92" i="29"/>
  <c r="H92" i="29"/>
  <c r="H211" i="29"/>
  <c r="G211" i="29"/>
  <c r="G68" i="29"/>
  <c r="H68" i="29"/>
  <c r="M68" i="29"/>
  <c r="L68" i="29"/>
  <c r="L99" i="29"/>
  <c r="M99" i="29"/>
  <c r="H99" i="29"/>
  <c r="G99" i="29"/>
  <c r="M271" i="29"/>
  <c r="H271" i="29"/>
  <c r="G271" i="29"/>
  <c r="L271" i="29"/>
  <c r="G66" i="29"/>
  <c r="M324" i="29"/>
  <c r="L324" i="29"/>
  <c r="H249" i="29"/>
  <c r="M249" i="29"/>
  <c r="G249" i="29"/>
  <c r="L249" i="29"/>
  <c r="M50" i="29"/>
  <c r="L291" i="29"/>
  <c r="M291" i="29"/>
  <c r="M301" i="29"/>
  <c r="H301" i="29"/>
  <c r="L301" i="29"/>
  <c r="G301" i="29"/>
  <c r="H66" i="29"/>
  <c r="M226" i="29"/>
  <c r="L226" i="29"/>
  <c r="H226" i="29"/>
  <c r="G226" i="29"/>
  <c r="H140" i="29"/>
  <c r="G140" i="29"/>
  <c r="M140" i="29"/>
  <c r="L140" i="29"/>
  <c r="H105" i="29"/>
  <c r="G105" i="29"/>
  <c r="L235" i="29"/>
  <c r="H235" i="29"/>
  <c r="G235" i="29"/>
  <c r="M235" i="29"/>
  <c r="G189" i="29"/>
  <c r="H189" i="29"/>
  <c r="M189" i="29"/>
  <c r="L189" i="29"/>
  <c r="M175" i="29"/>
  <c r="G175" i="29"/>
  <c r="H175" i="29"/>
  <c r="L175" i="29"/>
  <c r="G87" i="29"/>
  <c r="H87" i="29"/>
  <c r="M87" i="29"/>
  <c r="L87" i="29"/>
  <c r="L201" i="29"/>
  <c r="H201" i="29"/>
  <c r="G201" i="29"/>
  <c r="M201" i="29"/>
  <c r="L165" i="29"/>
  <c r="H165" i="29"/>
  <c r="G165" i="29"/>
  <c r="M165" i="29"/>
  <c r="G78" i="29"/>
  <c r="H78" i="29"/>
  <c r="M300" i="29"/>
  <c r="M187" i="29"/>
  <c r="L187" i="29"/>
  <c r="G187" i="29"/>
  <c r="H187" i="29"/>
  <c r="E361" i="29"/>
  <c r="H58" i="29"/>
  <c r="G58" i="29"/>
  <c r="L304" i="29"/>
  <c r="M304" i="29"/>
  <c r="H304" i="29"/>
  <c r="G304" i="29"/>
  <c r="M100" i="29"/>
  <c r="L100" i="29"/>
  <c r="G100" i="29"/>
  <c r="H100" i="29"/>
  <c r="H314" i="29"/>
  <c r="L314" i="29"/>
  <c r="M314" i="29"/>
  <c r="G314" i="29"/>
  <c r="H169" i="29"/>
  <c r="G169" i="29"/>
  <c r="M169" i="29"/>
  <c r="L169" i="29"/>
  <c r="L356" i="29"/>
  <c r="M356" i="29"/>
  <c r="M213" i="29"/>
  <c r="L213" i="29"/>
  <c r="G299" i="29"/>
  <c r="H347" i="29"/>
  <c r="H265" i="29"/>
  <c r="M265" i="29"/>
  <c r="L265" i="29"/>
  <c r="G265" i="29"/>
  <c r="M79" i="29"/>
  <c r="L79" i="29"/>
  <c r="M217" i="29"/>
  <c r="L217" i="29"/>
  <c r="H217" i="29"/>
  <c r="G217" i="29"/>
  <c r="L305" i="29"/>
  <c r="M305" i="29"/>
  <c r="G305" i="29"/>
  <c r="H305" i="29"/>
  <c r="H299" i="29"/>
  <c r="H131" i="29"/>
  <c r="G347" i="29"/>
  <c r="G11" i="29"/>
  <c r="H11" i="29"/>
  <c r="G309" i="29"/>
  <c r="G148" i="29"/>
  <c r="M148" i="29"/>
  <c r="L148" i="29"/>
  <c r="H148" i="29"/>
  <c r="L300" i="29"/>
  <c r="M31" i="29"/>
  <c r="G31" i="29"/>
  <c r="L31" i="29"/>
  <c r="H31" i="29"/>
  <c r="M35" i="29"/>
  <c r="L35" i="29"/>
  <c r="H35" i="29"/>
  <c r="G35" i="29"/>
  <c r="M328" i="29"/>
  <c r="L328" i="29"/>
  <c r="M255" i="29"/>
  <c r="H309" i="29"/>
  <c r="G131" i="29"/>
  <c r="M193" i="29"/>
  <c r="H193" i="29"/>
  <c r="G193" i="29"/>
  <c r="L193" i="29"/>
  <c r="L176" i="29"/>
  <c r="M176" i="29"/>
  <c r="M330" i="29"/>
  <c r="L330" i="29"/>
  <c r="H273" i="29"/>
  <c r="G273" i="29"/>
  <c r="M273" i="29"/>
  <c r="L273" i="29"/>
  <c r="M161" i="29"/>
  <c r="G161" i="29"/>
  <c r="H161" i="29"/>
  <c r="L161" i="29"/>
  <c r="G121" i="29"/>
  <c r="M348" i="29"/>
  <c r="M34" i="29"/>
  <c r="L34" i="29"/>
  <c r="H34" i="29"/>
  <c r="G34" i="29"/>
  <c r="M178" i="29"/>
  <c r="L178" i="29"/>
  <c r="G178" i="29"/>
  <c r="H178" i="29"/>
  <c r="H139" i="29"/>
  <c r="G139" i="29"/>
  <c r="L139" i="29"/>
  <c r="M139" i="29"/>
  <c r="M143" i="29"/>
  <c r="H143" i="29"/>
  <c r="L143" i="29"/>
  <c r="G143" i="29"/>
  <c r="L255" i="29"/>
  <c r="H291" i="29"/>
  <c r="G291" i="29"/>
  <c r="H195" i="29"/>
  <c r="M195" i="29"/>
  <c r="G195" i="29"/>
  <c r="L195" i="29"/>
  <c r="G93" i="29"/>
  <c r="H93" i="29"/>
  <c r="M185" i="29"/>
  <c r="G185" i="29"/>
  <c r="L185" i="29"/>
  <c r="H185" i="29"/>
  <c r="H121" i="29"/>
  <c r="M233" i="29"/>
  <c r="L233" i="29"/>
  <c r="G233" i="29"/>
  <c r="H233" i="29"/>
  <c r="G125" i="29"/>
  <c r="H125" i="29"/>
  <c r="M125" i="29"/>
  <c r="L125" i="29"/>
  <c r="L348" i="29"/>
  <c r="M336" i="29"/>
  <c r="L336" i="29"/>
  <c r="G336" i="29"/>
  <c r="H336" i="29"/>
  <c r="M296" i="29"/>
  <c r="L296" i="29"/>
  <c r="G67" i="29"/>
  <c r="H245" i="29"/>
  <c r="M245" i="29"/>
  <c r="L245" i="29"/>
  <c r="G245" i="29"/>
  <c r="L18" i="29"/>
  <c r="M18" i="29"/>
  <c r="G289" i="29"/>
  <c r="M289" i="29"/>
  <c r="H289" i="29"/>
  <c r="L289" i="29"/>
  <c r="G202" i="29"/>
  <c r="H202" i="29"/>
  <c r="L224" i="29"/>
  <c r="M224" i="29"/>
  <c r="H42" i="29"/>
  <c r="G42" i="29"/>
  <c r="H361" i="29" l="1"/>
  <c r="G361" i="29"/>
  <c r="L363" i="29"/>
  <c r="M363" i="29"/>
  <c r="L361" i="29"/>
  <c r="H363" i="29"/>
  <c r="M361" i="29"/>
  <c r="G363" i="29"/>
  <c r="N361" i="28" l="1"/>
  <c r="N361" i="26"/>
  <c r="N361" i="25"/>
  <c r="E364" i="28" l="1"/>
  <c r="H363" i="28"/>
  <c r="H364" i="28" s="1"/>
  <c r="C364" i="28" s="1"/>
  <c r="AM361" i="28"/>
  <c r="AH361" i="28"/>
  <c r="AG361" i="28"/>
  <c r="O361" i="28"/>
  <c r="AK361" i="28" s="1"/>
  <c r="H361" i="28"/>
  <c r="E361" i="28"/>
  <c r="C361" i="28"/>
  <c r="AK360" i="28"/>
  <c r="AH360" i="28"/>
  <c r="AG360" i="28"/>
  <c r="P360" i="28"/>
  <c r="J360" i="28"/>
  <c r="G360" i="28"/>
  <c r="F360" i="28"/>
  <c r="D360" i="28"/>
  <c r="AK359" i="28"/>
  <c r="AH359" i="28"/>
  <c r="AG359" i="28"/>
  <c r="Q359" i="28"/>
  <c r="P359" i="28"/>
  <c r="J359" i="28"/>
  <c r="F359" i="28"/>
  <c r="D359" i="28"/>
  <c r="AK358" i="28"/>
  <c r="AH358" i="28"/>
  <c r="AG358" i="28"/>
  <c r="P358" i="28"/>
  <c r="J358" i="28"/>
  <c r="G358" i="28"/>
  <c r="K358" i="28" s="1"/>
  <c r="F358" i="28"/>
  <c r="D358" i="28"/>
  <c r="AK357" i="28"/>
  <c r="AH357" i="28"/>
  <c r="AG357" i="28"/>
  <c r="Q357" i="28"/>
  <c r="P357" i="28"/>
  <c r="J357" i="28"/>
  <c r="F357" i="28"/>
  <c r="D357" i="28"/>
  <c r="G357" i="28" s="1"/>
  <c r="AK356" i="28"/>
  <c r="AH356" i="28"/>
  <c r="AG356" i="28"/>
  <c r="W356" i="28"/>
  <c r="U356" i="28"/>
  <c r="Q356" i="28"/>
  <c r="P356" i="28"/>
  <c r="J356" i="28"/>
  <c r="K356" i="28" s="1"/>
  <c r="I356" i="28"/>
  <c r="AI356" i="28" s="1"/>
  <c r="F356" i="28"/>
  <c r="G356" i="28" s="1"/>
  <c r="D356" i="28"/>
  <c r="AK355" i="28"/>
  <c r="AH355" i="28"/>
  <c r="AG355" i="28"/>
  <c r="P355" i="28"/>
  <c r="Q355" i="28" s="1"/>
  <c r="J355" i="28"/>
  <c r="F355" i="28"/>
  <c r="D355" i="28"/>
  <c r="AK354" i="28"/>
  <c r="AH354" i="28"/>
  <c r="AG354" i="28"/>
  <c r="Q354" i="28"/>
  <c r="P354" i="28"/>
  <c r="J354" i="28"/>
  <c r="F354" i="28"/>
  <c r="D354" i="28"/>
  <c r="G354" i="28" s="1"/>
  <c r="AK353" i="28"/>
  <c r="AH353" i="28"/>
  <c r="AG353" i="28"/>
  <c r="P353" i="28"/>
  <c r="Q353" i="28" s="1"/>
  <c r="J353" i="28"/>
  <c r="F353" i="28"/>
  <c r="D353" i="28"/>
  <c r="G353" i="28" s="1"/>
  <c r="AK352" i="28"/>
  <c r="AH352" i="28"/>
  <c r="AG352" i="28"/>
  <c r="Q352" i="28"/>
  <c r="P352" i="28"/>
  <c r="J352" i="28"/>
  <c r="G352" i="28"/>
  <c r="F352" i="28"/>
  <c r="D352" i="28"/>
  <c r="AK351" i="28"/>
  <c r="AI351" i="28"/>
  <c r="AH351" i="28"/>
  <c r="AG351" i="28"/>
  <c r="W351" i="28"/>
  <c r="Q351" i="28"/>
  <c r="P351" i="28"/>
  <c r="J351" i="28"/>
  <c r="K351" i="28" s="1"/>
  <c r="F351" i="28"/>
  <c r="G351" i="28" s="1"/>
  <c r="I351" i="28" s="1"/>
  <c r="D351" i="28"/>
  <c r="AK350" i="28"/>
  <c r="AH350" i="28"/>
  <c r="AG350" i="28"/>
  <c r="P350" i="28"/>
  <c r="J350" i="28"/>
  <c r="F350" i="28"/>
  <c r="G350" i="28" s="1"/>
  <c r="D350" i="28"/>
  <c r="AK349" i="28"/>
  <c r="AH349" i="28"/>
  <c r="AG349" i="28"/>
  <c r="P349" i="28"/>
  <c r="J349" i="28"/>
  <c r="F349" i="28"/>
  <c r="G349" i="28" s="1"/>
  <c r="I349" i="28" s="1"/>
  <c r="D349" i="28"/>
  <c r="AK348" i="28"/>
  <c r="AH348" i="28"/>
  <c r="AG348" i="28"/>
  <c r="W348" i="28"/>
  <c r="P348" i="28"/>
  <c r="K348" i="28"/>
  <c r="J348" i="28"/>
  <c r="I348" i="28"/>
  <c r="AI348" i="28" s="1"/>
  <c r="G348" i="28"/>
  <c r="F348" i="28"/>
  <c r="D348" i="28"/>
  <c r="AK347" i="28"/>
  <c r="AH347" i="28"/>
  <c r="AG347" i="28"/>
  <c r="P347" i="28"/>
  <c r="J347" i="28"/>
  <c r="F347" i="28"/>
  <c r="D347" i="28"/>
  <c r="AK346" i="28"/>
  <c r="AH346" i="28"/>
  <c r="AG346" i="28"/>
  <c r="P346" i="28"/>
  <c r="J346" i="28"/>
  <c r="F346" i="28"/>
  <c r="G346" i="28" s="1"/>
  <c r="D346" i="28"/>
  <c r="AK345" i="28"/>
  <c r="AH345" i="28"/>
  <c r="AG345" i="28"/>
  <c r="P345" i="28"/>
  <c r="J345" i="28"/>
  <c r="F345" i="28"/>
  <c r="D345" i="28"/>
  <c r="G345" i="28" s="1"/>
  <c r="AK344" i="28"/>
  <c r="AH344" i="28"/>
  <c r="AG344" i="28"/>
  <c r="P344" i="28"/>
  <c r="K344" i="28"/>
  <c r="J344" i="28"/>
  <c r="G344" i="28"/>
  <c r="I344" i="28" s="1"/>
  <c r="F344" i="28"/>
  <c r="D344" i="28"/>
  <c r="AK343" i="28"/>
  <c r="AH343" i="28"/>
  <c r="AG343" i="28"/>
  <c r="U343" i="28"/>
  <c r="Q343" i="28"/>
  <c r="P343" i="28"/>
  <c r="J343" i="28"/>
  <c r="I343" i="28"/>
  <c r="AI343" i="28" s="1"/>
  <c r="F343" i="28"/>
  <c r="D343" i="28"/>
  <c r="G343" i="28" s="1"/>
  <c r="K343" i="28" s="1"/>
  <c r="L343" i="28" s="1"/>
  <c r="AK342" i="28"/>
  <c r="AH342" i="28"/>
  <c r="AG342" i="28"/>
  <c r="Q342" i="28"/>
  <c r="P342" i="28"/>
  <c r="J342" i="28"/>
  <c r="F342" i="28"/>
  <c r="G342" i="28" s="1"/>
  <c r="D342" i="28"/>
  <c r="AK341" i="28"/>
  <c r="AH341" i="28"/>
  <c r="AG341" i="28"/>
  <c r="P341" i="28"/>
  <c r="J341" i="28"/>
  <c r="F341" i="28"/>
  <c r="G341" i="28" s="1"/>
  <c r="D341" i="28"/>
  <c r="AK340" i="28"/>
  <c r="AH340" i="28"/>
  <c r="AG340" i="28"/>
  <c r="P340" i="28"/>
  <c r="Q340" i="28" s="1"/>
  <c r="J340" i="28"/>
  <c r="G340" i="28"/>
  <c r="F340" i="28"/>
  <c r="D340" i="28"/>
  <c r="AK339" i="28"/>
  <c r="AH339" i="28"/>
  <c r="AG339" i="28"/>
  <c r="P339" i="28"/>
  <c r="U339" i="28" s="1"/>
  <c r="J339" i="28"/>
  <c r="I339" i="28"/>
  <c r="AI339" i="28" s="1"/>
  <c r="F339" i="28"/>
  <c r="D339" i="28"/>
  <c r="G339" i="28" s="1"/>
  <c r="K339" i="28" s="1"/>
  <c r="AK338" i="28"/>
  <c r="AH338" i="28"/>
  <c r="AG338" i="28"/>
  <c r="P338" i="28"/>
  <c r="J338" i="28"/>
  <c r="G338" i="28"/>
  <c r="F338" i="28"/>
  <c r="D338" i="28"/>
  <c r="AK337" i="28"/>
  <c r="AH337" i="28"/>
  <c r="AG337" i="28"/>
  <c r="Q337" i="28"/>
  <c r="P337" i="28"/>
  <c r="J337" i="28"/>
  <c r="F337" i="28"/>
  <c r="D337" i="28"/>
  <c r="G337" i="28" s="1"/>
  <c r="AK336" i="28"/>
  <c r="AH336" i="28"/>
  <c r="AG336" i="28"/>
  <c r="AB336" i="28"/>
  <c r="W336" i="28"/>
  <c r="U336" i="28"/>
  <c r="T336" i="28"/>
  <c r="R336" i="28"/>
  <c r="S336" i="28" s="1"/>
  <c r="Q336" i="28"/>
  <c r="P336" i="28"/>
  <c r="K336" i="28"/>
  <c r="L336" i="28" s="1"/>
  <c r="AJ336" i="28" s="1"/>
  <c r="J336" i="28"/>
  <c r="I336" i="28"/>
  <c r="AI336" i="28" s="1"/>
  <c r="F336" i="28"/>
  <c r="G336" i="28" s="1"/>
  <c r="D336" i="28"/>
  <c r="AK335" i="28"/>
  <c r="AJ335" i="28"/>
  <c r="AI335" i="28"/>
  <c r="AH335" i="28"/>
  <c r="AG335" i="28"/>
  <c r="AA335" i="28"/>
  <c r="W335" i="28"/>
  <c r="AB335" i="28" s="1"/>
  <c r="U335" i="28"/>
  <c r="T335" i="28"/>
  <c r="R335" i="28"/>
  <c r="S335" i="28" s="1"/>
  <c r="P335" i="28"/>
  <c r="Q335" i="28" s="1"/>
  <c r="J335" i="28"/>
  <c r="I335" i="28"/>
  <c r="F335" i="28"/>
  <c r="D335" i="28"/>
  <c r="G335" i="28" s="1"/>
  <c r="K335" i="28" s="1"/>
  <c r="L335" i="28" s="1"/>
  <c r="AK334" i="28"/>
  <c r="AH334" i="28"/>
  <c r="AG334" i="28"/>
  <c r="Q334" i="28"/>
  <c r="P334" i="28"/>
  <c r="J334" i="28"/>
  <c r="F334" i="28"/>
  <c r="D334" i="28"/>
  <c r="AK333" i="28"/>
  <c r="AH333" i="28"/>
  <c r="AG333" i="28"/>
  <c r="P333" i="28"/>
  <c r="J333" i="28"/>
  <c r="F333" i="28"/>
  <c r="D333" i="28"/>
  <c r="G333" i="28" s="1"/>
  <c r="AK332" i="28"/>
  <c r="AH332" i="28"/>
  <c r="AG332" i="28"/>
  <c r="P332" i="28"/>
  <c r="J332" i="28"/>
  <c r="G332" i="28"/>
  <c r="K332" i="28" s="1"/>
  <c r="F332" i="28"/>
  <c r="D332" i="28"/>
  <c r="AK331" i="28"/>
  <c r="AH331" i="28"/>
  <c r="AG331" i="28"/>
  <c r="Q331" i="28"/>
  <c r="P331" i="28"/>
  <c r="J331" i="28"/>
  <c r="F331" i="28"/>
  <c r="G331" i="28" s="1"/>
  <c r="D331" i="28"/>
  <c r="AK330" i="28"/>
  <c r="AH330" i="28"/>
  <c r="AG330" i="28"/>
  <c r="AA330" i="28"/>
  <c r="U330" i="28"/>
  <c r="P330" i="28"/>
  <c r="Q330" i="28" s="1"/>
  <c r="J330" i="28"/>
  <c r="I330" i="28"/>
  <c r="F330" i="28"/>
  <c r="G330" i="28" s="1"/>
  <c r="K330" i="28" s="1"/>
  <c r="L330" i="28" s="1"/>
  <c r="D330" i="28"/>
  <c r="AK329" i="28"/>
  <c r="AH329" i="28"/>
  <c r="AG329" i="28"/>
  <c r="P329" i="28"/>
  <c r="J329" i="28"/>
  <c r="F329" i="28"/>
  <c r="D329" i="28"/>
  <c r="G329" i="28" s="1"/>
  <c r="AK328" i="28"/>
  <c r="AH328" i="28"/>
  <c r="AG328" i="28"/>
  <c r="W328" i="28"/>
  <c r="Q328" i="28"/>
  <c r="P328" i="28"/>
  <c r="K328" i="28"/>
  <c r="J328" i="28"/>
  <c r="I328" i="28"/>
  <c r="AI328" i="28" s="1"/>
  <c r="G328" i="28"/>
  <c r="F328" i="28"/>
  <c r="D328" i="28"/>
  <c r="AK327" i="28"/>
  <c r="AH327" i="28"/>
  <c r="AG327" i="28"/>
  <c r="Q327" i="28"/>
  <c r="P327" i="28"/>
  <c r="J327" i="28"/>
  <c r="F327" i="28"/>
  <c r="D327" i="28"/>
  <c r="AK326" i="28"/>
  <c r="AH326" i="28"/>
  <c r="AG326" i="28"/>
  <c r="P326" i="28"/>
  <c r="J326" i="28"/>
  <c r="F326" i="28"/>
  <c r="G326" i="28" s="1"/>
  <c r="D326" i="28"/>
  <c r="AK325" i="28"/>
  <c r="AH325" i="28"/>
  <c r="AG325" i="28"/>
  <c r="P325" i="28"/>
  <c r="J325" i="28"/>
  <c r="I325" i="28"/>
  <c r="F325" i="28"/>
  <c r="D325" i="28"/>
  <c r="G325" i="28" s="1"/>
  <c r="AK324" i="28"/>
  <c r="AH324" i="28"/>
  <c r="AG324" i="28"/>
  <c r="W324" i="28"/>
  <c r="P324" i="28"/>
  <c r="J324" i="28"/>
  <c r="K324" i="28" s="1"/>
  <c r="I324" i="28"/>
  <c r="AI324" i="28" s="1"/>
  <c r="G324" i="28"/>
  <c r="F324" i="28"/>
  <c r="D324" i="28"/>
  <c r="AK323" i="28"/>
  <c r="AH323" i="28"/>
  <c r="AG323" i="28"/>
  <c r="Q323" i="28"/>
  <c r="P323" i="28"/>
  <c r="J323" i="28"/>
  <c r="F323" i="28"/>
  <c r="D323" i="28"/>
  <c r="G323" i="28" s="1"/>
  <c r="AK322" i="28"/>
  <c r="AH322" i="28"/>
  <c r="AG322" i="28"/>
  <c r="Q322" i="28"/>
  <c r="P322" i="28"/>
  <c r="K322" i="28"/>
  <c r="J322" i="28"/>
  <c r="G322" i="28"/>
  <c r="I322" i="28" s="1"/>
  <c r="F322" i="28"/>
  <c r="D322" i="28"/>
  <c r="AK321" i="28"/>
  <c r="AH321" i="28"/>
  <c r="AG321" i="28"/>
  <c r="Q321" i="28"/>
  <c r="P321" i="28"/>
  <c r="J321" i="28"/>
  <c r="K321" i="28" s="1"/>
  <c r="I321" i="28"/>
  <c r="F321" i="28"/>
  <c r="G321" i="28" s="1"/>
  <c r="D321" i="28"/>
  <c r="AK320" i="28"/>
  <c r="AH320" i="28"/>
  <c r="AG320" i="28"/>
  <c r="P320" i="28"/>
  <c r="J320" i="28"/>
  <c r="G320" i="28"/>
  <c r="F320" i="28"/>
  <c r="D320" i="28"/>
  <c r="AK319" i="28"/>
  <c r="AH319" i="28"/>
  <c r="AG319" i="28"/>
  <c r="P319" i="28"/>
  <c r="J319" i="28"/>
  <c r="F319" i="28"/>
  <c r="D319" i="28"/>
  <c r="G319" i="28" s="1"/>
  <c r="AK318" i="28"/>
  <c r="AH318" i="28"/>
  <c r="AG318" i="28"/>
  <c r="P318" i="28"/>
  <c r="J318" i="28"/>
  <c r="F318" i="28"/>
  <c r="D318" i="28"/>
  <c r="G318" i="28" s="1"/>
  <c r="AK317" i="28"/>
  <c r="AH317" i="28"/>
  <c r="AG317" i="28"/>
  <c r="Q317" i="28"/>
  <c r="P317" i="28"/>
  <c r="J317" i="28"/>
  <c r="I317" i="28"/>
  <c r="F317" i="28"/>
  <c r="D317" i="28"/>
  <c r="G317" i="28" s="1"/>
  <c r="AK316" i="28"/>
  <c r="AH316" i="28"/>
  <c r="AG316" i="28"/>
  <c r="P316" i="28"/>
  <c r="J316" i="28"/>
  <c r="K316" i="28" s="1"/>
  <c r="L316" i="28" s="1"/>
  <c r="I316" i="28"/>
  <c r="F316" i="28"/>
  <c r="G316" i="28" s="1"/>
  <c r="D316" i="28"/>
  <c r="AK315" i="28"/>
  <c r="AH315" i="28"/>
  <c r="AG315" i="28"/>
  <c r="P315" i="28"/>
  <c r="Q315" i="28" s="1"/>
  <c r="J315" i="28"/>
  <c r="I315" i="28"/>
  <c r="F315" i="28"/>
  <c r="D315" i="28"/>
  <c r="G315" i="28" s="1"/>
  <c r="K315" i="28" s="1"/>
  <c r="AK314" i="28"/>
  <c r="AH314" i="28"/>
  <c r="AG314" i="28"/>
  <c r="Q314" i="28"/>
  <c r="P314" i="28"/>
  <c r="J314" i="28"/>
  <c r="F314" i="28"/>
  <c r="D314" i="28"/>
  <c r="G314" i="28" s="1"/>
  <c r="AK313" i="28"/>
  <c r="AH313" i="28"/>
  <c r="AG313" i="28"/>
  <c r="P313" i="28"/>
  <c r="Q313" i="28" s="1"/>
  <c r="J313" i="28"/>
  <c r="F313" i="28"/>
  <c r="D313" i="28"/>
  <c r="G313" i="28" s="1"/>
  <c r="AK312" i="28"/>
  <c r="AH312" i="28"/>
  <c r="AG312" i="28"/>
  <c r="Q312" i="28"/>
  <c r="P312" i="28"/>
  <c r="K312" i="28"/>
  <c r="L312" i="28" s="1"/>
  <c r="J312" i="28"/>
  <c r="G312" i="28"/>
  <c r="I312" i="28" s="1"/>
  <c r="F312" i="28"/>
  <c r="D312" i="28"/>
  <c r="AK311" i="28"/>
  <c r="AH311" i="28"/>
  <c r="AG311" i="28"/>
  <c r="U311" i="28"/>
  <c r="Q311" i="28"/>
  <c r="P311" i="28"/>
  <c r="K311" i="28"/>
  <c r="L311" i="28" s="1"/>
  <c r="AJ311" i="28" s="1"/>
  <c r="J311" i="28"/>
  <c r="F311" i="28"/>
  <c r="G311" i="28" s="1"/>
  <c r="I311" i="28" s="1"/>
  <c r="D311" i="28"/>
  <c r="AK310" i="28"/>
  <c r="AJ310" i="28"/>
  <c r="AH310" i="28"/>
  <c r="AG310" i="28"/>
  <c r="AA310" i="28"/>
  <c r="U310" i="28"/>
  <c r="T310" i="28"/>
  <c r="P310" i="28"/>
  <c r="Q310" i="28" s="1"/>
  <c r="L310" i="28"/>
  <c r="R310" i="28" s="1"/>
  <c r="S310" i="28" s="1"/>
  <c r="J310" i="28"/>
  <c r="I310" i="28"/>
  <c r="F310" i="28"/>
  <c r="D310" i="28"/>
  <c r="G310" i="28" s="1"/>
  <c r="K310" i="28" s="1"/>
  <c r="AK309" i="28"/>
  <c r="AH309" i="28"/>
  <c r="AG309" i="28"/>
  <c r="P309" i="28"/>
  <c r="J309" i="28"/>
  <c r="F309" i="28"/>
  <c r="D309" i="28"/>
  <c r="G309" i="28" s="1"/>
  <c r="AK308" i="28"/>
  <c r="AH308" i="28"/>
  <c r="AG308" i="28"/>
  <c r="Q308" i="28"/>
  <c r="P308" i="28"/>
  <c r="K308" i="28"/>
  <c r="J308" i="28"/>
  <c r="G308" i="28"/>
  <c r="I308" i="28" s="1"/>
  <c r="F308" i="28"/>
  <c r="D308" i="28"/>
  <c r="AK307" i="28"/>
  <c r="AH307" i="28"/>
  <c r="AG307" i="28"/>
  <c r="Q307" i="28"/>
  <c r="P307" i="28"/>
  <c r="J307" i="28"/>
  <c r="F307" i="28"/>
  <c r="D307" i="28"/>
  <c r="G307" i="28" s="1"/>
  <c r="AK306" i="28"/>
  <c r="AH306" i="28"/>
  <c r="AG306" i="28"/>
  <c r="P306" i="28"/>
  <c r="J306" i="28"/>
  <c r="F306" i="28"/>
  <c r="G306" i="28" s="1"/>
  <c r="D306" i="28"/>
  <c r="AK305" i="28"/>
  <c r="AH305" i="28"/>
  <c r="AG305" i="28"/>
  <c r="P305" i="28"/>
  <c r="J305" i="28"/>
  <c r="G305" i="28"/>
  <c r="F305" i="28"/>
  <c r="D305" i="28"/>
  <c r="AK304" i="28"/>
  <c r="AH304" i="28"/>
  <c r="AG304" i="28"/>
  <c r="AA304" i="28"/>
  <c r="U304" i="28"/>
  <c r="Q304" i="28"/>
  <c r="P304" i="28"/>
  <c r="L304" i="28"/>
  <c r="AJ304" i="28" s="1"/>
  <c r="J304" i="28"/>
  <c r="G304" i="28"/>
  <c r="K304" i="28" s="1"/>
  <c r="F304" i="28"/>
  <c r="D304" i="28"/>
  <c r="AK303" i="28"/>
  <c r="AH303" i="28"/>
  <c r="AG303" i="28"/>
  <c r="Q303" i="28"/>
  <c r="P303" i="28"/>
  <c r="J303" i="28"/>
  <c r="F303" i="28"/>
  <c r="D303" i="28"/>
  <c r="G303" i="28" s="1"/>
  <c r="AK302" i="28"/>
  <c r="AH302" i="28"/>
  <c r="AG302" i="28"/>
  <c r="Q302" i="28"/>
  <c r="P302" i="28"/>
  <c r="J302" i="28"/>
  <c r="I302" i="28"/>
  <c r="F302" i="28"/>
  <c r="D302" i="28"/>
  <c r="G302" i="28" s="1"/>
  <c r="AK301" i="28"/>
  <c r="AJ301" i="28"/>
  <c r="AH301" i="28"/>
  <c r="AG301" i="28"/>
  <c r="W301" i="28"/>
  <c r="P301" i="28"/>
  <c r="L301" i="28"/>
  <c r="K301" i="28"/>
  <c r="J301" i="28"/>
  <c r="I301" i="28"/>
  <c r="AI301" i="28" s="1"/>
  <c r="F301" i="28"/>
  <c r="G301" i="28" s="1"/>
  <c r="D301" i="28"/>
  <c r="AK300" i="28"/>
  <c r="AH300" i="28"/>
  <c r="AG300" i="28"/>
  <c r="W300" i="28"/>
  <c r="P300" i="28"/>
  <c r="J300" i="28"/>
  <c r="I300" i="28"/>
  <c r="AI300" i="28" s="1"/>
  <c r="G300" i="28"/>
  <c r="F300" i="28"/>
  <c r="D300" i="28"/>
  <c r="AK299" i="28"/>
  <c r="AH299" i="28"/>
  <c r="AG299" i="28"/>
  <c r="P299" i="28"/>
  <c r="J299" i="28"/>
  <c r="F299" i="28"/>
  <c r="D299" i="28"/>
  <c r="G299" i="28" s="1"/>
  <c r="AK298" i="28"/>
  <c r="AH298" i="28"/>
  <c r="AG298" i="28"/>
  <c r="P298" i="28"/>
  <c r="J298" i="28"/>
  <c r="F298" i="28"/>
  <c r="D298" i="28"/>
  <c r="G298" i="28" s="1"/>
  <c r="AK297" i="28"/>
  <c r="AH297" i="28"/>
  <c r="AG297" i="28"/>
  <c r="P297" i="28"/>
  <c r="J297" i="28"/>
  <c r="F297" i="28"/>
  <c r="D297" i="28"/>
  <c r="AK296" i="28"/>
  <c r="AH296" i="28"/>
  <c r="AG296" i="28"/>
  <c r="P296" i="28"/>
  <c r="J296" i="28"/>
  <c r="K296" i="28" s="1"/>
  <c r="I296" i="28"/>
  <c r="F296" i="28"/>
  <c r="D296" i="28"/>
  <c r="G296" i="28" s="1"/>
  <c r="AK295" i="28"/>
  <c r="AH295" i="28"/>
  <c r="AG295" i="28"/>
  <c r="P295" i="28"/>
  <c r="Q295" i="28" s="1"/>
  <c r="J295" i="28"/>
  <c r="F295" i="28"/>
  <c r="D295" i="28"/>
  <c r="AK294" i="28"/>
  <c r="AH294" i="28"/>
  <c r="AG294" i="28"/>
  <c r="Q294" i="28"/>
  <c r="P294" i="28"/>
  <c r="J294" i="28"/>
  <c r="F294" i="28"/>
  <c r="D294" i="28"/>
  <c r="AK293" i="28"/>
  <c r="AH293" i="28"/>
  <c r="AG293" i="28"/>
  <c r="P293" i="28"/>
  <c r="J293" i="28"/>
  <c r="G293" i="28"/>
  <c r="K293" i="28" s="1"/>
  <c r="F293" i="28"/>
  <c r="D293" i="28"/>
  <c r="AK292" i="28"/>
  <c r="AH292" i="28"/>
  <c r="AG292" i="28"/>
  <c r="Q292" i="28"/>
  <c r="P292" i="28"/>
  <c r="J292" i="28"/>
  <c r="G292" i="28"/>
  <c r="F292" i="28"/>
  <c r="D292" i="28"/>
  <c r="AK291" i="28"/>
  <c r="AH291" i="28"/>
  <c r="AG291" i="28"/>
  <c r="Q291" i="28"/>
  <c r="P291" i="28"/>
  <c r="J291" i="28"/>
  <c r="F291" i="28"/>
  <c r="D291" i="28"/>
  <c r="G291" i="28" s="1"/>
  <c r="AK290" i="28"/>
  <c r="AH290" i="28"/>
  <c r="AG290" i="28"/>
  <c r="P290" i="28"/>
  <c r="J290" i="28"/>
  <c r="G290" i="28"/>
  <c r="K290" i="28" s="1"/>
  <c r="F290" i="28"/>
  <c r="D290" i="28"/>
  <c r="AK289" i="28"/>
  <c r="AH289" i="28"/>
  <c r="AG289" i="28"/>
  <c r="Q289" i="28"/>
  <c r="P289" i="28"/>
  <c r="J289" i="28"/>
  <c r="K289" i="28" s="1"/>
  <c r="L289" i="28" s="1"/>
  <c r="I289" i="28"/>
  <c r="F289" i="28"/>
  <c r="D289" i="28"/>
  <c r="G289" i="28" s="1"/>
  <c r="AK288" i="28"/>
  <c r="AH288" i="28"/>
  <c r="AG288" i="28"/>
  <c r="P288" i="28"/>
  <c r="J288" i="28"/>
  <c r="G288" i="28"/>
  <c r="F288" i="28"/>
  <c r="D288" i="28"/>
  <c r="AK287" i="28"/>
  <c r="AH287" i="28"/>
  <c r="AG287" i="28"/>
  <c r="Q287" i="28"/>
  <c r="P287" i="28"/>
  <c r="J287" i="28"/>
  <c r="F287" i="28"/>
  <c r="D287" i="28"/>
  <c r="G287" i="28" s="1"/>
  <c r="AK286" i="28"/>
  <c r="AH286" i="28"/>
  <c r="AG286" i="28"/>
  <c r="W286" i="28"/>
  <c r="P286" i="28"/>
  <c r="L286" i="28"/>
  <c r="J286" i="28"/>
  <c r="I286" i="28"/>
  <c r="AI286" i="28" s="1"/>
  <c r="F286" i="28"/>
  <c r="G286" i="28" s="1"/>
  <c r="K286" i="28" s="1"/>
  <c r="D286" i="28"/>
  <c r="AK285" i="28"/>
  <c r="AH285" i="28"/>
  <c r="AG285" i="28"/>
  <c r="P285" i="28"/>
  <c r="J285" i="28"/>
  <c r="F285" i="28"/>
  <c r="D285" i="28"/>
  <c r="AK284" i="28"/>
  <c r="AH284" i="28"/>
  <c r="AG284" i="28"/>
  <c r="P284" i="28"/>
  <c r="J284" i="28"/>
  <c r="F284" i="28"/>
  <c r="G284" i="28" s="1"/>
  <c r="D284" i="28"/>
  <c r="AK283" i="28"/>
  <c r="AH283" i="28"/>
  <c r="AG283" i="28"/>
  <c r="Q283" i="28"/>
  <c r="P283" i="28"/>
  <c r="J283" i="28"/>
  <c r="F283" i="28"/>
  <c r="D283" i="28"/>
  <c r="G283" i="28" s="1"/>
  <c r="AK282" i="28"/>
  <c r="AH282" i="28"/>
  <c r="AG282" i="28"/>
  <c r="P282" i="28"/>
  <c r="J282" i="28"/>
  <c r="I282" i="28"/>
  <c r="F282" i="28"/>
  <c r="G282" i="28" s="1"/>
  <c r="K282" i="28" s="1"/>
  <c r="U282" i="28" s="1"/>
  <c r="D282" i="28"/>
  <c r="AK281" i="28"/>
  <c r="AJ281" i="28"/>
  <c r="AH281" i="28"/>
  <c r="AG281" i="28"/>
  <c r="P281" i="28"/>
  <c r="K281" i="28"/>
  <c r="L281" i="28" s="1"/>
  <c r="J281" i="28"/>
  <c r="I281" i="28"/>
  <c r="F281" i="28"/>
  <c r="D281" i="28"/>
  <c r="G281" i="28" s="1"/>
  <c r="AK280" i="28"/>
  <c r="AH280" i="28"/>
  <c r="AG280" i="28"/>
  <c r="Q280" i="28"/>
  <c r="P280" i="28"/>
  <c r="J280" i="28"/>
  <c r="G280" i="28"/>
  <c r="F280" i="28"/>
  <c r="D280" i="28"/>
  <c r="AK279" i="28"/>
  <c r="AH279" i="28"/>
  <c r="AG279" i="28"/>
  <c r="P279" i="28"/>
  <c r="J279" i="28"/>
  <c r="G279" i="28"/>
  <c r="F279" i="28"/>
  <c r="D279" i="28"/>
  <c r="AK278" i="28"/>
  <c r="AI278" i="28"/>
  <c r="AH278" i="28"/>
  <c r="AG278" i="28"/>
  <c r="Q278" i="28"/>
  <c r="P278" i="28"/>
  <c r="J278" i="28"/>
  <c r="I278" i="28"/>
  <c r="F278" i="28"/>
  <c r="D278" i="28"/>
  <c r="G278" i="28" s="1"/>
  <c r="AK277" i="28"/>
  <c r="AH277" i="28"/>
  <c r="AG277" i="28"/>
  <c r="W277" i="28"/>
  <c r="Q277" i="28"/>
  <c r="P277" i="28"/>
  <c r="J277" i="28"/>
  <c r="I277" i="28"/>
  <c r="AI277" i="28" s="1"/>
  <c r="G277" i="28"/>
  <c r="K277" i="28" s="1"/>
  <c r="F277" i="28"/>
  <c r="D277" i="28"/>
  <c r="AK276" i="28"/>
  <c r="AH276" i="28"/>
  <c r="AG276" i="28"/>
  <c r="P276" i="28"/>
  <c r="J276" i="28"/>
  <c r="G276" i="28"/>
  <c r="F276" i="28"/>
  <c r="D276" i="28"/>
  <c r="AK275" i="28"/>
  <c r="AH275" i="28"/>
  <c r="AG275" i="28"/>
  <c r="P275" i="28"/>
  <c r="J275" i="28"/>
  <c r="F275" i="28"/>
  <c r="D275" i="28"/>
  <c r="G275" i="28" s="1"/>
  <c r="AK274" i="28"/>
  <c r="AH274" i="28"/>
  <c r="AG274" i="28"/>
  <c r="Q274" i="28"/>
  <c r="P274" i="28"/>
  <c r="J274" i="28"/>
  <c r="F274" i="28"/>
  <c r="D274" i="28"/>
  <c r="G274" i="28" s="1"/>
  <c r="AK273" i="28"/>
  <c r="AH273" i="28"/>
  <c r="AG273" i="28"/>
  <c r="Q273" i="28"/>
  <c r="P273" i="28"/>
  <c r="J273" i="28"/>
  <c r="F273" i="28"/>
  <c r="D273" i="28"/>
  <c r="AK272" i="28"/>
  <c r="AH272" i="28"/>
  <c r="AG272" i="28"/>
  <c r="Q272" i="28"/>
  <c r="P272" i="28"/>
  <c r="J272" i="28"/>
  <c r="I272" i="28"/>
  <c r="F272" i="28"/>
  <c r="D272" i="28"/>
  <c r="G272" i="28" s="1"/>
  <c r="K272" i="28" s="1"/>
  <c r="AK271" i="28"/>
  <c r="AI271" i="28"/>
  <c r="AH271" i="28"/>
  <c r="AG271" i="28"/>
  <c r="Q271" i="28"/>
  <c r="P271" i="28"/>
  <c r="J271" i="28"/>
  <c r="K271" i="28" s="1"/>
  <c r="I271" i="28"/>
  <c r="W271" i="28" s="1"/>
  <c r="G271" i="28"/>
  <c r="F271" i="28"/>
  <c r="D271" i="28"/>
  <c r="AK270" i="28"/>
  <c r="AH270" i="28"/>
  <c r="AG270" i="28"/>
  <c r="W270" i="28"/>
  <c r="Q270" i="28"/>
  <c r="P270" i="28"/>
  <c r="L270" i="28"/>
  <c r="K270" i="28"/>
  <c r="J270" i="28"/>
  <c r="I270" i="28"/>
  <c r="AI270" i="28" s="1"/>
  <c r="G270" i="28"/>
  <c r="F270" i="28"/>
  <c r="D270" i="28"/>
  <c r="AK269" i="28"/>
  <c r="AH269" i="28"/>
  <c r="AG269" i="28"/>
  <c r="Q269" i="28"/>
  <c r="P269" i="28"/>
  <c r="U269" i="28" s="1"/>
  <c r="J269" i="28"/>
  <c r="G269" i="28"/>
  <c r="K269" i="28" s="1"/>
  <c r="L269" i="28" s="1"/>
  <c r="F269" i="28"/>
  <c r="D269" i="28"/>
  <c r="AK268" i="28"/>
  <c r="AH268" i="28"/>
  <c r="AG268" i="28"/>
  <c r="P268" i="28"/>
  <c r="J268" i="28"/>
  <c r="F268" i="28"/>
  <c r="G268" i="28" s="1"/>
  <c r="I268" i="28" s="1"/>
  <c r="D268" i="28"/>
  <c r="AK267" i="28"/>
  <c r="AH267" i="28"/>
  <c r="AG267" i="28"/>
  <c r="P267" i="28"/>
  <c r="K267" i="28"/>
  <c r="L267" i="28" s="1"/>
  <c r="J267" i="28"/>
  <c r="I267" i="28"/>
  <c r="F267" i="28"/>
  <c r="D267" i="28"/>
  <c r="G267" i="28" s="1"/>
  <c r="AK266" i="28"/>
  <c r="AH266" i="28"/>
  <c r="AG266" i="28"/>
  <c r="Q266" i="28"/>
  <c r="P266" i="28"/>
  <c r="K266" i="28"/>
  <c r="J266" i="28"/>
  <c r="F266" i="28"/>
  <c r="D266" i="28"/>
  <c r="G266" i="28" s="1"/>
  <c r="I266" i="28" s="1"/>
  <c r="AK265" i="28"/>
  <c r="AH265" i="28"/>
  <c r="AG265" i="28"/>
  <c r="P265" i="28"/>
  <c r="J265" i="28"/>
  <c r="I265" i="28"/>
  <c r="F265" i="28"/>
  <c r="D265" i="28"/>
  <c r="G265" i="28" s="1"/>
  <c r="K265" i="28" s="1"/>
  <c r="AK264" i="28"/>
  <c r="AH264" i="28"/>
  <c r="AG264" i="28"/>
  <c r="Q264" i="28"/>
  <c r="P264" i="28"/>
  <c r="J264" i="28"/>
  <c r="F264" i="28"/>
  <c r="G264" i="28" s="1"/>
  <c r="D264" i="28"/>
  <c r="AK263" i="28"/>
  <c r="AH263" i="28"/>
  <c r="AG263" i="28"/>
  <c r="P263" i="28"/>
  <c r="J263" i="28"/>
  <c r="F263" i="28"/>
  <c r="G263" i="28" s="1"/>
  <c r="D263" i="28"/>
  <c r="AK262" i="28"/>
  <c r="AH262" i="28"/>
  <c r="AG262" i="28"/>
  <c r="P262" i="28"/>
  <c r="Q262" i="28" s="1"/>
  <c r="J262" i="28"/>
  <c r="F262" i="28"/>
  <c r="D262" i="28"/>
  <c r="AK261" i="28"/>
  <c r="AH261" i="28"/>
  <c r="AG261" i="28"/>
  <c r="P261" i="28"/>
  <c r="J261" i="28"/>
  <c r="F261" i="28"/>
  <c r="D261" i="28"/>
  <c r="G261" i="28" s="1"/>
  <c r="AK260" i="28"/>
  <c r="AH260" i="28"/>
  <c r="AG260" i="28"/>
  <c r="Q260" i="28"/>
  <c r="P260" i="28"/>
  <c r="J260" i="28"/>
  <c r="F260" i="28"/>
  <c r="D260" i="28"/>
  <c r="AK259" i="28"/>
  <c r="AH259" i="28"/>
  <c r="AG259" i="28"/>
  <c r="P259" i="28"/>
  <c r="J259" i="28"/>
  <c r="K259" i="28" s="1"/>
  <c r="F259" i="28"/>
  <c r="G259" i="28" s="1"/>
  <c r="I259" i="28" s="1"/>
  <c r="D259" i="28"/>
  <c r="AK258" i="28"/>
  <c r="AH258" i="28"/>
  <c r="AG258" i="28"/>
  <c r="P258" i="28"/>
  <c r="J258" i="28"/>
  <c r="F258" i="28"/>
  <c r="D258" i="28"/>
  <c r="AK257" i="28"/>
  <c r="AH257" i="28"/>
  <c r="AG257" i="28"/>
  <c r="P257" i="28"/>
  <c r="J257" i="28"/>
  <c r="G257" i="28"/>
  <c r="F257" i="28"/>
  <c r="D257" i="28"/>
  <c r="AK256" i="28"/>
  <c r="AH256" i="28"/>
  <c r="AG256" i="28"/>
  <c r="P256" i="28"/>
  <c r="J256" i="28"/>
  <c r="F256" i="28"/>
  <c r="D256" i="28"/>
  <c r="G256" i="28" s="1"/>
  <c r="AK255" i="28"/>
  <c r="AJ255" i="28"/>
  <c r="AH255" i="28"/>
  <c r="AG255" i="28"/>
  <c r="Q255" i="28"/>
  <c r="P255" i="28"/>
  <c r="L255" i="28"/>
  <c r="J255" i="28"/>
  <c r="I255" i="28"/>
  <c r="F255" i="28"/>
  <c r="D255" i="28"/>
  <c r="G255" i="28" s="1"/>
  <c r="K255" i="28" s="1"/>
  <c r="AK254" i="28"/>
  <c r="AH254" i="28"/>
  <c r="AG254" i="28"/>
  <c r="P254" i="28"/>
  <c r="Q254" i="28" s="1"/>
  <c r="J254" i="28"/>
  <c r="I254" i="28"/>
  <c r="G254" i="28"/>
  <c r="K254" i="28" s="1"/>
  <c r="F254" i="28"/>
  <c r="D254" i="28"/>
  <c r="AK253" i="28"/>
  <c r="AH253" i="28"/>
  <c r="AG253" i="28"/>
  <c r="P253" i="28"/>
  <c r="J253" i="28"/>
  <c r="F253" i="28"/>
  <c r="G253" i="28" s="1"/>
  <c r="D253" i="28"/>
  <c r="AK252" i="28"/>
  <c r="AH252" i="28"/>
  <c r="AG252" i="28"/>
  <c r="P252" i="28"/>
  <c r="J252" i="28"/>
  <c r="F252" i="28"/>
  <c r="D252" i="28"/>
  <c r="G252" i="28" s="1"/>
  <c r="AK251" i="28"/>
  <c r="AH251" i="28"/>
  <c r="AG251" i="28"/>
  <c r="P251" i="28"/>
  <c r="J251" i="28"/>
  <c r="F251" i="28"/>
  <c r="D251" i="28"/>
  <c r="G251" i="28" s="1"/>
  <c r="AK250" i="28"/>
  <c r="AH250" i="28"/>
  <c r="AG250" i="28"/>
  <c r="P250" i="28"/>
  <c r="K250" i="28"/>
  <c r="J250" i="28"/>
  <c r="F250" i="28"/>
  <c r="D250" i="28"/>
  <c r="G250" i="28" s="1"/>
  <c r="I250" i="28" s="1"/>
  <c r="AK249" i="28"/>
  <c r="AH249" i="28"/>
  <c r="AG249" i="28"/>
  <c r="Q249" i="28"/>
  <c r="P249" i="28"/>
  <c r="J249" i="28"/>
  <c r="F249" i="28"/>
  <c r="D249" i="28"/>
  <c r="AK248" i="28"/>
  <c r="AH248" i="28"/>
  <c r="AG248" i="28"/>
  <c r="Q248" i="28"/>
  <c r="P248" i="28"/>
  <c r="J248" i="28"/>
  <c r="F248" i="28"/>
  <c r="D248" i="28"/>
  <c r="G248" i="28" s="1"/>
  <c r="AK247" i="28"/>
  <c r="AH247" i="28"/>
  <c r="AG247" i="28"/>
  <c r="Q247" i="28"/>
  <c r="P247" i="28"/>
  <c r="J247" i="28"/>
  <c r="G247" i="28"/>
  <c r="F247" i="28"/>
  <c r="D247" i="28"/>
  <c r="AK246" i="28"/>
  <c r="AH246" i="28"/>
  <c r="AG246" i="28"/>
  <c r="Q246" i="28"/>
  <c r="P246" i="28"/>
  <c r="J246" i="28"/>
  <c r="F246" i="28"/>
  <c r="D246" i="28"/>
  <c r="G246" i="28" s="1"/>
  <c r="AK245" i="28"/>
  <c r="AI245" i="28"/>
  <c r="AH245" i="28"/>
  <c r="AG245" i="28"/>
  <c r="U245" i="28"/>
  <c r="P245" i="28"/>
  <c r="K245" i="28"/>
  <c r="J245" i="28"/>
  <c r="F245" i="28"/>
  <c r="D245" i="28"/>
  <c r="G245" i="28" s="1"/>
  <c r="I245" i="28" s="1"/>
  <c r="W245" i="28" s="1"/>
  <c r="AK244" i="28"/>
  <c r="AH244" i="28"/>
  <c r="AG244" i="28"/>
  <c r="Q244" i="28"/>
  <c r="P244" i="28"/>
  <c r="J244" i="28"/>
  <c r="F244" i="28"/>
  <c r="D244" i="28"/>
  <c r="AK243" i="28"/>
  <c r="AH243" i="28"/>
  <c r="AG243" i="28"/>
  <c r="P243" i="28"/>
  <c r="J243" i="28"/>
  <c r="F243" i="28"/>
  <c r="G243" i="28" s="1"/>
  <c r="D243" i="28"/>
  <c r="AK242" i="28"/>
  <c r="AH242" i="28"/>
  <c r="AG242" i="28"/>
  <c r="Q242" i="28"/>
  <c r="P242" i="28"/>
  <c r="J242" i="28"/>
  <c r="F242" i="28"/>
  <c r="D242" i="28"/>
  <c r="G242" i="28" s="1"/>
  <c r="AK241" i="28"/>
  <c r="AI241" i="28"/>
  <c r="AH241" i="28"/>
  <c r="AG241" i="28"/>
  <c r="P241" i="28"/>
  <c r="J241" i="28"/>
  <c r="F241" i="28"/>
  <c r="G241" i="28" s="1"/>
  <c r="I241" i="28" s="1"/>
  <c r="W241" i="28" s="1"/>
  <c r="D241" i="28"/>
  <c r="AK240" i="28"/>
  <c r="AH240" i="28"/>
  <c r="AG240" i="28"/>
  <c r="U240" i="28"/>
  <c r="Q240" i="28"/>
  <c r="P240" i="28"/>
  <c r="J240" i="28"/>
  <c r="F240" i="28"/>
  <c r="G240" i="28" s="1"/>
  <c r="K240" i="28" s="1"/>
  <c r="D240" i="28"/>
  <c r="AK239" i="28"/>
  <c r="AH239" i="28"/>
  <c r="AG239" i="28"/>
  <c r="P239" i="28"/>
  <c r="Q239" i="28" s="1"/>
  <c r="J239" i="28"/>
  <c r="F239" i="28"/>
  <c r="D239" i="28"/>
  <c r="G239" i="28" s="1"/>
  <c r="K239" i="28" s="1"/>
  <c r="AK238" i="28"/>
  <c r="AH238" i="28"/>
  <c r="AG238" i="28"/>
  <c r="P238" i="28"/>
  <c r="J238" i="28"/>
  <c r="G238" i="28"/>
  <c r="F238" i="28"/>
  <c r="D238" i="28"/>
  <c r="AK237" i="28"/>
  <c r="AH237" i="28"/>
  <c r="AG237" i="28"/>
  <c r="P237" i="28"/>
  <c r="K237" i="28"/>
  <c r="J237" i="28"/>
  <c r="F237" i="28"/>
  <c r="D237" i="28"/>
  <c r="G237" i="28" s="1"/>
  <c r="I237" i="28" s="1"/>
  <c r="AK236" i="28"/>
  <c r="AI236" i="28"/>
  <c r="AH236" i="28"/>
  <c r="AG236" i="28"/>
  <c r="P236" i="28"/>
  <c r="J236" i="28"/>
  <c r="I236" i="28"/>
  <c r="W236" i="28" s="1"/>
  <c r="F236" i="28"/>
  <c r="D236" i="28"/>
  <c r="G236" i="28" s="1"/>
  <c r="K236" i="28" s="1"/>
  <c r="L236" i="28" s="1"/>
  <c r="AJ236" i="28" s="1"/>
  <c r="AK235" i="28"/>
  <c r="AH235" i="28"/>
  <c r="AG235" i="28"/>
  <c r="P235" i="28"/>
  <c r="J235" i="28"/>
  <c r="F235" i="28"/>
  <c r="D235" i="28"/>
  <c r="AK234" i="28"/>
  <c r="AH234" i="28"/>
  <c r="AG234" i="28"/>
  <c r="P234" i="28"/>
  <c r="J234" i="28"/>
  <c r="K234" i="28" s="1"/>
  <c r="F234" i="28"/>
  <c r="D234" i="28"/>
  <c r="G234" i="28" s="1"/>
  <c r="I234" i="28" s="1"/>
  <c r="AK233" i="28"/>
  <c r="AH233" i="28"/>
  <c r="AG233" i="28"/>
  <c r="P233" i="28"/>
  <c r="J233" i="28"/>
  <c r="F233" i="28"/>
  <c r="D233" i="28"/>
  <c r="AK232" i="28"/>
  <c r="AH232" i="28"/>
  <c r="AG232" i="28"/>
  <c r="P232" i="28"/>
  <c r="J232" i="28"/>
  <c r="F232" i="28"/>
  <c r="D232" i="28"/>
  <c r="AK231" i="28"/>
  <c r="AH231" i="28"/>
  <c r="AG231" i="28"/>
  <c r="P231" i="28"/>
  <c r="J231" i="28"/>
  <c r="I231" i="28"/>
  <c r="G231" i="28"/>
  <c r="F231" i="28"/>
  <c r="D231" i="28"/>
  <c r="AK230" i="28"/>
  <c r="AH230" i="28"/>
  <c r="AG230" i="28"/>
  <c r="P230" i="28"/>
  <c r="Q230" i="28" s="1"/>
  <c r="J230" i="28"/>
  <c r="F230" i="28"/>
  <c r="D230" i="28"/>
  <c r="G230" i="28" s="1"/>
  <c r="AK229" i="28"/>
  <c r="AH229" i="28"/>
  <c r="AG229" i="28"/>
  <c r="Q229" i="28"/>
  <c r="P229" i="28"/>
  <c r="J229" i="28"/>
  <c r="F229" i="28"/>
  <c r="D229" i="28"/>
  <c r="AK228" i="28"/>
  <c r="AH228" i="28"/>
  <c r="AG228" i="28"/>
  <c r="P228" i="28"/>
  <c r="J228" i="28"/>
  <c r="F228" i="28"/>
  <c r="D228" i="28"/>
  <c r="AK227" i="28"/>
  <c r="AH227" i="28"/>
  <c r="AG227" i="28"/>
  <c r="P227" i="28"/>
  <c r="J227" i="28"/>
  <c r="F227" i="28"/>
  <c r="D227" i="28"/>
  <c r="G227" i="28" s="1"/>
  <c r="AK226" i="28"/>
  <c r="AH226" i="28"/>
  <c r="AG226" i="28"/>
  <c r="Q226" i="28"/>
  <c r="P226" i="28"/>
  <c r="J226" i="28"/>
  <c r="F226" i="28"/>
  <c r="D226" i="28"/>
  <c r="AK225" i="28"/>
  <c r="AH225" i="28"/>
  <c r="AG225" i="28"/>
  <c r="Q225" i="28"/>
  <c r="P225" i="28"/>
  <c r="J225" i="28"/>
  <c r="F225" i="28"/>
  <c r="D225" i="28"/>
  <c r="G225" i="28" s="1"/>
  <c r="K225" i="28" s="1"/>
  <c r="AK224" i="28"/>
  <c r="AH224" i="28"/>
  <c r="AG224" i="28"/>
  <c r="W224" i="28"/>
  <c r="U224" i="28"/>
  <c r="P224" i="28"/>
  <c r="Q224" i="28" s="1"/>
  <c r="K224" i="28"/>
  <c r="J224" i="28"/>
  <c r="I224" i="28"/>
  <c r="AI224" i="28" s="1"/>
  <c r="F224" i="28"/>
  <c r="D224" i="28"/>
  <c r="G224" i="28" s="1"/>
  <c r="AK223" i="28"/>
  <c r="AH223" i="28"/>
  <c r="AG223" i="28"/>
  <c r="Q223" i="28"/>
  <c r="P223" i="28"/>
  <c r="J223" i="28"/>
  <c r="I223" i="28"/>
  <c r="F223" i="28"/>
  <c r="D223" i="28"/>
  <c r="G223" i="28" s="1"/>
  <c r="K223" i="28" s="1"/>
  <c r="AK222" i="28"/>
  <c r="AH222" i="28"/>
  <c r="AG222" i="28"/>
  <c r="Q222" i="28"/>
  <c r="P222" i="28"/>
  <c r="K222" i="28"/>
  <c r="J222" i="28"/>
  <c r="G222" i="28"/>
  <c r="I222" i="28" s="1"/>
  <c r="F222" i="28"/>
  <c r="D222" i="28"/>
  <c r="AK221" i="28"/>
  <c r="AH221" i="28"/>
  <c r="AG221" i="28"/>
  <c r="P221" i="28"/>
  <c r="J221" i="28"/>
  <c r="F221" i="28"/>
  <c r="D221" i="28"/>
  <c r="G221" i="28" s="1"/>
  <c r="AK220" i="28"/>
  <c r="AH220" i="28"/>
  <c r="AG220" i="28"/>
  <c r="P220" i="28"/>
  <c r="J220" i="28"/>
  <c r="I220" i="28"/>
  <c r="F220" i="28"/>
  <c r="D220" i="28"/>
  <c r="G220" i="28" s="1"/>
  <c r="K220" i="28" s="1"/>
  <c r="AK219" i="28"/>
  <c r="AH219" i="28"/>
  <c r="AG219" i="28"/>
  <c r="Q219" i="28"/>
  <c r="P219" i="28"/>
  <c r="J219" i="28"/>
  <c r="F219" i="28"/>
  <c r="D219" i="28"/>
  <c r="AK218" i="28"/>
  <c r="AH218" i="28"/>
  <c r="AG218" i="28"/>
  <c r="Q218" i="28"/>
  <c r="P218" i="28"/>
  <c r="J218" i="28"/>
  <c r="G218" i="28"/>
  <c r="F218" i="28"/>
  <c r="D218" i="28"/>
  <c r="AK217" i="28"/>
  <c r="AH217" i="28"/>
  <c r="AG217" i="28"/>
  <c r="U217" i="28"/>
  <c r="P217" i="28"/>
  <c r="J217" i="28"/>
  <c r="G217" i="28"/>
  <c r="K217" i="28" s="1"/>
  <c r="F217" i="28"/>
  <c r="D217" i="28"/>
  <c r="AK216" i="28"/>
  <c r="AH216" i="28"/>
  <c r="AG216" i="28"/>
  <c r="P216" i="28"/>
  <c r="J216" i="28"/>
  <c r="F216" i="28"/>
  <c r="G216" i="28" s="1"/>
  <c r="K216" i="28" s="1"/>
  <c r="D216" i="28"/>
  <c r="AK215" i="28"/>
  <c r="AH215" i="28"/>
  <c r="AG215" i="28"/>
  <c r="P215" i="28"/>
  <c r="J215" i="28"/>
  <c r="F215" i="28"/>
  <c r="G215" i="28" s="1"/>
  <c r="D215" i="28"/>
  <c r="AK214" i="28"/>
  <c r="AH214" i="28"/>
  <c r="AG214" i="28"/>
  <c r="P214" i="28"/>
  <c r="J214" i="28"/>
  <c r="F214" i="28"/>
  <c r="G214" i="28" s="1"/>
  <c r="D214" i="28"/>
  <c r="AK213" i="28"/>
  <c r="AI213" i="28"/>
  <c r="AH213" i="28"/>
  <c r="AG213" i="28"/>
  <c r="P213" i="28"/>
  <c r="K213" i="28"/>
  <c r="J213" i="28"/>
  <c r="I213" i="28"/>
  <c r="W213" i="28" s="1"/>
  <c r="F213" i="28"/>
  <c r="D213" i="28"/>
  <c r="G213" i="28" s="1"/>
  <c r="AK212" i="28"/>
  <c r="AH212" i="28"/>
  <c r="AG212" i="28"/>
  <c r="P212" i="28"/>
  <c r="K212" i="28"/>
  <c r="J212" i="28"/>
  <c r="I212" i="28"/>
  <c r="F212" i="28"/>
  <c r="D212" i="28"/>
  <c r="G212" i="28" s="1"/>
  <c r="AK211" i="28"/>
  <c r="AH211" i="28"/>
  <c r="AG211" i="28"/>
  <c r="P211" i="28"/>
  <c r="Q211" i="28" s="1"/>
  <c r="J211" i="28"/>
  <c r="F211" i="28"/>
  <c r="D211" i="28"/>
  <c r="G211" i="28" s="1"/>
  <c r="AK210" i="28"/>
  <c r="AH210" i="28"/>
  <c r="AG210" i="28"/>
  <c r="Q210" i="28"/>
  <c r="P210" i="28"/>
  <c r="J210" i="28"/>
  <c r="F210" i="28"/>
  <c r="D210" i="28"/>
  <c r="G210" i="28" s="1"/>
  <c r="AK209" i="28"/>
  <c r="AJ209" i="28"/>
  <c r="AI209" i="28"/>
  <c r="AH209" i="28"/>
  <c r="AG209" i="28"/>
  <c r="AC209" i="28"/>
  <c r="AA209" i="28"/>
  <c r="U209" i="28"/>
  <c r="P209" i="28"/>
  <c r="Q209" i="28" s="1"/>
  <c r="J209" i="28"/>
  <c r="K209" i="28" s="1"/>
  <c r="L209" i="28" s="1"/>
  <c r="R209" i="28" s="1"/>
  <c r="S209" i="28" s="1"/>
  <c r="T209" i="28" s="1"/>
  <c r="I209" i="28"/>
  <c r="F209" i="28"/>
  <c r="G209" i="28" s="1"/>
  <c r="D209" i="28"/>
  <c r="AK208" i="28"/>
  <c r="AH208" i="28"/>
  <c r="AG208" i="28"/>
  <c r="P208" i="28"/>
  <c r="J208" i="28"/>
  <c r="I208" i="28"/>
  <c r="F208" i="28"/>
  <c r="D208" i="28"/>
  <c r="G208" i="28" s="1"/>
  <c r="K208" i="28" s="1"/>
  <c r="L208" i="28" s="1"/>
  <c r="AK207" i="28"/>
  <c r="AH207" i="28"/>
  <c r="AG207" i="28"/>
  <c r="Q207" i="28"/>
  <c r="P207" i="28"/>
  <c r="J207" i="28"/>
  <c r="F207" i="28"/>
  <c r="G207" i="28" s="1"/>
  <c r="D207" i="28"/>
  <c r="AK206" i="28"/>
  <c r="AH206" i="28"/>
  <c r="AG206" i="28"/>
  <c r="P206" i="28"/>
  <c r="J206" i="28"/>
  <c r="F206" i="28"/>
  <c r="D206" i="28"/>
  <c r="AK205" i="28"/>
  <c r="AH205" i="28"/>
  <c r="AG205" i="28"/>
  <c r="Q205" i="28"/>
  <c r="P205" i="28"/>
  <c r="J205" i="28"/>
  <c r="F205" i="28"/>
  <c r="D205" i="28"/>
  <c r="AK204" i="28"/>
  <c r="AH204" i="28"/>
  <c r="AG204" i="28"/>
  <c r="Q204" i="28"/>
  <c r="P204" i="28"/>
  <c r="K204" i="28"/>
  <c r="J204" i="28"/>
  <c r="F204" i="28"/>
  <c r="G204" i="28" s="1"/>
  <c r="I204" i="28" s="1"/>
  <c r="D204" i="28"/>
  <c r="AK203" i="28"/>
  <c r="AH203" i="28"/>
  <c r="AG203" i="28"/>
  <c r="W203" i="28"/>
  <c r="P203" i="28"/>
  <c r="J203" i="28"/>
  <c r="K203" i="28" s="1"/>
  <c r="I203" i="28"/>
  <c r="AI203" i="28" s="1"/>
  <c r="F203" i="28"/>
  <c r="D203" i="28"/>
  <c r="G203" i="28" s="1"/>
  <c r="AK202" i="28"/>
  <c r="AH202" i="28"/>
  <c r="AG202" i="28"/>
  <c r="P202" i="28"/>
  <c r="K202" i="28"/>
  <c r="J202" i="28"/>
  <c r="F202" i="28"/>
  <c r="D202" i="28"/>
  <c r="G202" i="28" s="1"/>
  <c r="I202" i="28" s="1"/>
  <c r="AI202" i="28" s="1"/>
  <c r="AK201" i="28"/>
  <c r="AH201" i="28"/>
  <c r="AG201" i="28"/>
  <c r="P201" i="28"/>
  <c r="K201" i="28"/>
  <c r="J201" i="28"/>
  <c r="F201" i="28"/>
  <c r="D201" i="28"/>
  <c r="G201" i="28" s="1"/>
  <c r="I201" i="28" s="1"/>
  <c r="AK200" i="28"/>
  <c r="AH200" i="28"/>
  <c r="AG200" i="28"/>
  <c r="P200" i="28"/>
  <c r="J200" i="28"/>
  <c r="F200" i="28"/>
  <c r="D200" i="28"/>
  <c r="G200" i="28" s="1"/>
  <c r="AK199" i="28"/>
  <c r="AH199" i="28"/>
  <c r="AG199" i="28"/>
  <c r="Q199" i="28"/>
  <c r="P199" i="28"/>
  <c r="J199" i="28"/>
  <c r="F199" i="28"/>
  <c r="G199" i="28" s="1"/>
  <c r="D199" i="28"/>
  <c r="AK198" i="28"/>
  <c r="AH198" i="28"/>
  <c r="AG198" i="28"/>
  <c r="P198" i="28"/>
  <c r="Q198" i="28" s="1"/>
  <c r="J198" i="28"/>
  <c r="F198" i="28"/>
  <c r="D198" i="28"/>
  <c r="AK197" i="28"/>
  <c r="AH197" i="28"/>
  <c r="AG197" i="28"/>
  <c r="P197" i="28"/>
  <c r="Q197" i="28" s="1"/>
  <c r="J197" i="28"/>
  <c r="F197" i="28"/>
  <c r="G197" i="28" s="1"/>
  <c r="D197" i="28"/>
  <c r="AK196" i="28"/>
  <c r="AH196" i="28"/>
  <c r="AG196" i="28"/>
  <c r="P196" i="28"/>
  <c r="J196" i="28"/>
  <c r="F196" i="28"/>
  <c r="D196" i="28"/>
  <c r="G196" i="28" s="1"/>
  <c r="AK195" i="28"/>
  <c r="AH195" i="28"/>
  <c r="AG195" i="28"/>
  <c r="P195" i="28"/>
  <c r="J195" i="28"/>
  <c r="G195" i="28"/>
  <c r="F195" i="28"/>
  <c r="D195" i="28"/>
  <c r="AK194" i="28"/>
  <c r="AH194" i="28"/>
  <c r="AG194" i="28"/>
  <c r="P194" i="28"/>
  <c r="L194" i="28"/>
  <c r="J194" i="28"/>
  <c r="F194" i="28"/>
  <c r="G194" i="28" s="1"/>
  <c r="K194" i="28" s="1"/>
  <c r="D194" i="28"/>
  <c r="AK193" i="28"/>
  <c r="AI193" i="28"/>
  <c r="AH193" i="28"/>
  <c r="AG193" i="28"/>
  <c r="P193" i="28"/>
  <c r="L193" i="28"/>
  <c r="K193" i="28"/>
  <c r="J193" i="28"/>
  <c r="F193" i="28"/>
  <c r="D193" i="28"/>
  <c r="G193" i="28" s="1"/>
  <c r="I193" i="28" s="1"/>
  <c r="W193" i="28" s="1"/>
  <c r="AK192" i="28"/>
  <c r="AH192" i="28"/>
  <c r="AG192" i="28"/>
  <c r="Q192" i="28"/>
  <c r="P192" i="28"/>
  <c r="J192" i="28"/>
  <c r="F192" i="28"/>
  <c r="D192" i="28"/>
  <c r="G192" i="28" s="1"/>
  <c r="AK191" i="28"/>
  <c r="AH191" i="28"/>
  <c r="AG191" i="28"/>
  <c r="P191" i="28"/>
  <c r="Q191" i="28" s="1"/>
  <c r="J191" i="28"/>
  <c r="I191" i="28"/>
  <c r="AI191" i="28" s="1"/>
  <c r="G191" i="28"/>
  <c r="K191" i="28" s="1"/>
  <c r="F191" i="28"/>
  <c r="D191" i="28"/>
  <c r="AK190" i="28"/>
  <c r="AH190" i="28"/>
  <c r="AG190" i="28"/>
  <c r="P190" i="28"/>
  <c r="J190" i="28"/>
  <c r="F190" i="28"/>
  <c r="G190" i="28" s="1"/>
  <c r="D190" i="28"/>
  <c r="AK189" i="28"/>
  <c r="AH189" i="28"/>
  <c r="AG189" i="28"/>
  <c r="P189" i="28"/>
  <c r="J189" i="28"/>
  <c r="F189" i="28"/>
  <c r="G189" i="28" s="1"/>
  <c r="K189" i="28" s="1"/>
  <c r="D189" i="28"/>
  <c r="AK188" i="28"/>
  <c r="AH188" i="28"/>
  <c r="AG188" i="28"/>
  <c r="P188" i="28"/>
  <c r="Q188" i="28" s="1"/>
  <c r="L188" i="28"/>
  <c r="K188" i="28"/>
  <c r="J188" i="28"/>
  <c r="F188" i="28"/>
  <c r="D188" i="28"/>
  <c r="G188" i="28" s="1"/>
  <c r="I188" i="28" s="1"/>
  <c r="AK187" i="28"/>
  <c r="AH187" i="28"/>
  <c r="AG187" i="28"/>
  <c r="Q187" i="28"/>
  <c r="P187" i="28"/>
  <c r="J187" i="28"/>
  <c r="F187" i="28"/>
  <c r="D187" i="28"/>
  <c r="G187" i="28" s="1"/>
  <c r="AK186" i="28"/>
  <c r="AH186" i="28"/>
  <c r="AG186" i="28"/>
  <c r="Q186" i="28"/>
  <c r="P186" i="28"/>
  <c r="K186" i="28"/>
  <c r="J186" i="28"/>
  <c r="F186" i="28"/>
  <c r="D186" i="28"/>
  <c r="G186" i="28" s="1"/>
  <c r="I186" i="28" s="1"/>
  <c r="AK185" i="28"/>
  <c r="AH185" i="28"/>
  <c r="AG185" i="28"/>
  <c r="P185" i="28"/>
  <c r="J185" i="28"/>
  <c r="F185" i="28"/>
  <c r="D185" i="28"/>
  <c r="G185" i="28" s="1"/>
  <c r="AK184" i="28"/>
  <c r="AH184" i="28"/>
  <c r="AG184" i="28"/>
  <c r="Q184" i="28"/>
  <c r="P184" i="28"/>
  <c r="J184" i="28"/>
  <c r="G184" i="28"/>
  <c r="F184" i="28"/>
  <c r="D184" i="28"/>
  <c r="AK183" i="28"/>
  <c r="AH183" i="28"/>
  <c r="AG183" i="28"/>
  <c r="P183" i="28"/>
  <c r="Q183" i="28" s="1"/>
  <c r="J183" i="28"/>
  <c r="G183" i="28"/>
  <c r="F183" i="28"/>
  <c r="D183" i="28"/>
  <c r="AK182" i="28"/>
  <c r="AH182" i="28"/>
  <c r="AG182" i="28"/>
  <c r="P182" i="28"/>
  <c r="J182" i="28"/>
  <c r="F182" i="28"/>
  <c r="G182" i="28" s="1"/>
  <c r="K182" i="28" s="1"/>
  <c r="L182" i="28" s="1"/>
  <c r="D182" i="28"/>
  <c r="AK181" i="28"/>
  <c r="AH181" i="28"/>
  <c r="AG181" i="28"/>
  <c r="W181" i="28"/>
  <c r="Q181" i="28"/>
  <c r="P181" i="28"/>
  <c r="J181" i="28"/>
  <c r="G181" i="28"/>
  <c r="I181" i="28" s="1"/>
  <c r="AI181" i="28" s="1"/>
  <c r="F181" i="28"/>
  <c r="D181" i="28"/>
  <c r="AK180" i="28"/>
  <c r="AH180" i="28"/>
  <c r="AG180" i="28"/>
  <c r="P180" i="28"/>
  <c r="J180" i="28"/>
  <c r="F180" i="28"/>
  <c r="G180" i="28" s="1"/>
  <c r="D180" i="28"/>
  <c r="AK179" i="28"/>
  <c r="AH179" i="28"/>
  <c r="AG179" i="28"/>
  <c r="P179" i="28"/>
  <c r="J179" i="28"/>
  <c r="F179" i="28"/>
  <c r="G179" i="28" s="1"/>
  <c r="D179" i="28"/>
  <c r="AK178" i="28"/>
  <c r="AH178" i="28"/>
  <c r="AG178" i="28"/>
  <c r="P178" i="28"/>
  <c r="J178" i="28"/>
  <c r="F178" i="28"/>
  <c r="D178" i="28"/>
  <c r="AK177" i="28"/>
  <c r="AH177" i="28"/>
  <c r="AG177" i="28"/>
  <c r="P177" i="28"/>
  <c r="J177" i="28"/>
  <c r="F177" i="28"/>
  <c r="D177" i="28"/>
  <c r="AK176" i="28"/>
  <c r="AH176" i="28"/>
  <c r="AG176" i="28"/>
  <c r="Q176" i="28"/>
  <c r="P176" i="28"/>
  <c r="J176" i="28"/>
  <c r="F176" i="28"/>
  <c r="G176" i="28" s="1"/>
  <c r="D176" i="28"/>
  <c r="AK175" i="28"/>
  <c r="AH175" i="28"/>
  <c r="AG175" i="28"/>
  <c r="P175" i="28"/>
  <c r="J175" i="28"/>
  <c r="F175" i="28"/>
  <c r="D175" i="28"/>
  <c r="G175" i="28" s="1"/>
  <c r="AK174" i="28"/>
  <c r="AH174" i="28"/>
  <c r="AG174" i="28"/>
  <c r="Q174" i="28"/>
  <c r="P174" i="28"/>
  <c r="J174" i="28"/>
  <c r="F174" i="28"/>
  <c r="G174" i="28" s="1"/>
  <c r="D174" i="28"/>
  <c r="AK173" i="28"/>
  <c r="AH173" i="28"/>
  <c r="AG173" i="28"/>
  <c r="P173" i="28"/>
  <c r="Q173" i="28" s="1"/>
  <c r="J173" i="28"/>
  <c r="G173" i="28"/>
  <c r="F173" i="28"/>
  <c r="D173" i="28"/>
  <c r="AK172" i="28"/>
  <c r="AH172" i="28"/>
  <c r="AG172" i="28"/>
  <c r="P172" i="28"/>
  <c r="J172" i="28"/>
  <c r="I172" i="28"/>
  <c r="F172" i="28"/>
  <c r="G172" i="28" s="1"/>
  <c r="K172" i="28" s="1"/>
  <c r="D172" i="28"/>
  <c r="AK171" i="28"/>
  <c r="AH171" i="28"/>
  <c r="AG171" i="28"/>
  <c r="Q171" i="28"/>
  <c r="P171" i="28"/>
  <c r="J171" i="28"/>
  <c r="F171" i="28"/>
  <c r="D171" i="28"/>
  <c r="AK170" i="28"/>
  <c r="AH170" i="28"/>
  <c r="AG170" i="28"/>
  <c r="P170" i="28"/>
  <c r="L170" i="28"/>
  <c r="K170" i="28"/>
  <c r="J170" i="28"/>
  <c r="F170" i="28"/>
  <c r="G170" i="28" s="1"/>
  <c r="I170" i="28" s="1"/>
  <c r="D170" i="28"/>
  <c r="AK169" i="28"/>
  <c r="AH169" i="28"/>
  <c r="AG169" i="28"/>
  <c r="Q169" i="28"/>
  <c r="P169" i="28"/>
  <c r="J169" i="28"/>
  <c r="F169" i="28"/>
  <c r="G169" i="28" s="1"/>
  <c r="D169" i="28"/>
  <c r="AK168" i="28"/>
  <c r="AH168" i="28"/>
  <c r="AG168" i="28"/>
  <c r="P168" i="28"/>
  <c r="J168" i="28"/>
  <c r="G168" i="28"/>
  <c r="F168" i="28"/>
  <c r="D168" i="28"/>
  <c r="AK167" i="28"/>
  <c r="AH167" i="28"/>
  <c r="AG167" i="28"/>
  <c r="Q167" i="28"/>
  <c r="P167" i="28"/>
  <c r="J167" i="28"/>
  <c r="I167" i="28"/>
  <c r="F167" i="28"/>
  <c r="D167" i="28"/>
  <c r="G167" i="28" s="1"/>
  <c r="K167" i="28" s="1"/>
  <c r="AK166" i="28"/>
  <c r="AH166" i="28"/>
  <c r="AG166" i="28"/>
  <c r="P166" i="28"/>
  <c r="J166" i="28"/>
  <c r="F166" i="28"/>
  <c r="G166" i="28" s="1"/>
  <c r="D166" i="28"/>
  <c r="AK165" i="28"/>
  <c r="AH165" i="28"/>
  <c r="AG165" i="28"/>
  <c r="P165" i="28"/>
  <c r="J165" i="28"/>
  <c r="I165" i="28"/>
  <c r="F165" i="28"/>
  <c r="G165" i="28" s="1"/>
  <c r="K165" i="28" s="1"/>
  <c r="D165" i="28"/>
  <c r="AK164" i="28"/>
  <c r="AH164" i="28"/>
  <c r="AG164" i="28"/>
  <c r="Q164" i="28"/>
  <c r="P164" i="28"/>
  <c r="J164" i="28"/>
  <c r="G164" i="28"/>
  <c r="F164" i="28"/>
  <c r="D164" i="28"/>
  <c r="AK163" i="28"/>
  <c r="AH163" i="28"/>
  <c r="AG163" i="28"/>
  <c r="P163" i="28"/>
  <c r="Q163" i="28" s="1"/>
  <c r="J163" i="28"/>
  <c r="F163" i="28"/>
  <c r="D163" i="28"/>
  <c r="G163" i="28" s="1"/>
  <c r="I163" i="28" s="1"/>
  <c r="AK162" i="28"/>
  <c r="AH162" i="28"/>
  <c r="AG162" i="28"/>
  <c r="Q162" i="28"/>
  <c r="P162" i="28"/>
  <c r="K162" i="28"/>
  <c r="J162" i="28"/>
  <c r="F162" i="28"/>
  <c r="G162" i="28" s="1"/>
  <c r="I162" i="28" s="1"/>
  <c r="D162" i="28"/>
  <c r="AK161" i="28"/>
  <c r="AH161" i="28"/>
  <c r="AG161" i="28"/>
  <c r="Q161" i="28"/>
  <c r="P161" i="28"/>
  <c r="J161" i="28"/>
  <c r="F161" i="28"/>
  <c r="D161" i="28"/>
  <c r="G161" i="28" s="1"/>
  <c r="I161" i="28" s="1"/>
  <c r="AK160" i="28"/>
  <c r="AH160" i="28"/>
  <c r="AG160" i="28"/>
  <c r="P160" i="28"/>
  <c r="J160" i="28"/>
  <c r="F160" i="28"/>
  <c r="D160" i="28"/>
  <c r="G160" i="28" s="1"/>
  <c r="AK159" i="28"/>
  <c r="AH159" i="28"/>
  <c r="AG159" i="28"/>
  <c r="P159" i="28"/>
  <c r="J159" i="28"/>
  <c r="F159" i="28"/>
  <c r="G159" i="28" s="1"/>
  <c r="D159" i="28"/>
  <c r="AK158" i="28"/>
  <c r="AH158" i="28"/>
  <c r="AG158" i="28"/>
  <c r="P158" i="28"/>
  <c r="Q158" i="28" s="1"/>
  <c r="J158" i="28"/>
  <c r="F158" i="28"/>
  <c r="D158" i="28"/>
  <c r="AK157" i="28"/>
  <c r="AH157" i="28"/>
  <c r="AG157" i="28"/>
  <c r="Q157" i="28"/>
  <c r="P157" i="28"/>
  <c r="J157" i="28"/>
  <c r="F157" i="28"/>
  <c r="D157" i="28"/>
  <c r="G157" i="28" s="1"/>
  <c r="AK156" i="28"/>
  <c r="AI156" i="28"/>
  <c r="AH156" i="28"/>
  <c r="AG156" i="28"/>
  <c r="P156" i="28"/>
  <c r="K156" i="28"/>
  <c r="L156" i="28" s="1"/>
  <c r="J156" i="28"/>
  <c r="F156" i="28"/>
  <c r="G156" i="28" s="1"/>
  <c r="I156" i="28" s="1"/>
  <c r="W156" i="28" s="1"/>
  <c r="D156" i="28"/>
  <c r="AK155" i="28"/>
  <c r="AH155" i="28"/>
  <c r="AG155" i="28"/>
  <c r="Q155" i="28"/>
  <c r="P155" i="28"/>
  <c r="K155" i="28"/>
  <c r="J155" i="28"/>
  <c r="F155" i="28"/>
  <c r="D155" i="28"/>
  <c r="G155" i="28" s="1"/>
  <c r="I155" i="28" s="1"/>
  <c r="AI155" i="28" s="1"/>
  <c r="AK154" i="28"/>
  <c r="AH154" i="28"/>
  <c r="AG154" i="28"/>
  <c r="Q154" i="28"/>
  <c r="P154" i="28"/>
  <c r="J154" i="28"/>
  <c r="F154" i="28"/>
  <c r="G154" i="28" s="1"/>
  <c r="D154" i="28"/>
  <c r="AK153" i="28"/>
  <c r="AI153" i="28"/>
  <c r="AH153" i="28"/>
  <c r="AG153" i="28"/>
  <c r="P153" i="28"/>
  <c r="K153" i="28"/>
  <c r="J153" i="28"/>
  <c r="G153" i="28"/>
  <c r="I153" i="28" s="1"/>
  <c r="W153" i="28" s="1"/>
  <c r="F153" i="28"/>
  <c r="D153" i="28"/>
  <c r="AK152" i="28"/>
  <c r="AH152" i="28"/>
  <c r="AG152" i="28"/>
  <c r="Q152" i="28"/>
  <c r="P152" i="28"/>
  <c r="J152" i="28"/>
  <c r="F152" i="28"/>
  <c r="G152" i="28" s="1"/>
  <c r="D152" i="28"/>
  <c r="AK151" i="28"/>
  <c r="AH151" i="28"/>
  <c r="AG151" i="28"/>
  <c r="P151" i="28"/>
  <c r="Q151" i="28" s="1"/>
  <c r="J151" i="28"/>
  <c r="F151" i="28"/>
  <c r="D151" i="28"/>
  <c r="AK150" i="28"/>
  <c r="AH150" i="28"/>
  <c r="AG150" i="28"/>
  <c r="P150" i="28"/>
  <c r="J150" i="28"/>
  <c r="F150" i="28"/>
  <c r="D150" i="28"/>
  <c r="G150" i="28" s="1"/>
  <c r="AK149" i="28"/>
  <c r="AH149" i="28"/>
  <c r="AG149" i="28"/>
  <c r="P149" i="28"/>
  <c r="Q149" i="28" s="1"/>
  <c r="J149" i="28"/>
  <c r="G149" i="28"/>
  <c r="F149" i="28"/>
  <c r="D149" i="28"/>
  <c r="AK148" i="28"/>
  <c r="AH148" i="28"/>
  <c r="AG148" i="28"/>
  <c r="P148" i="28"/>
  <c r="J148" i="28"/>
  <c r="F148" i="28"/>
  <c r="D148" i="28"/>
  <c r="G148" i="28" s="1"/>
  <c r="I148" i="28" s="1"/>
  <c r="AK147" i="28"/>
  <c r="AH147" i="28"/>
  <c r="AG147" i="28"/>
  <c r="P147" i="28"/>
  <c r="J147" i="28"/>
  <c r="F147" i="28"/>
  <c r="D147" i="28"/>
  <c r="G147" i="28" s="1"/>
  <c r="AK146" i="28"/>
  <c r="AI146" i="28"/>
  <c r="AH146" i="28"/>
  <c r="AG146" i="28"/>
  <c r="Q146" i="28"/>
  <c r="P146" i="28"/>
  <c r="J146" i="28"/>
  <c r="F146" i="28"/>
  <c r="D146" i="28"/>
  <c r="G146" i="28" s="1"/>
  <c r="I146" i="28" s="1"/>
  <c r="W146" i="28" s="1"/>
  <c r="AK145" i="28"/>
  <c r="AH145" i="28"/>
  <c r="AG145" i="28"/>
  <c r="Q145" i="28"/>
  <c r="P145" i="28"/>
  <c r="J145" i="28"/>
  <c r="F145" i="28"/>
  <c r="G145" i="28" s="1"/>
  <c r="D145" i="28"/>
  <c r="AK144" i="28"/>
  <c r="AH144" i="28"/>
  <c r="AG144" i="28"/>
  <c r="Q144" i="28"/>
  <c r="P144" i="28"/>
  <c r="J144" i="28"/>
  <c r="F144" i="28"/>
  <c r="G144" i="28" s="1"/>
  <c r="D144" i="28"/>
  <c r="AK143" i="28"/>
  <c r="AH143" i="28"/>
  <c r="AG143" i="28"/>
  <c r="P143" i="28"/>
  <c r="Q143" i="28" s="1"/>
  <c r="J143" i="28"/>
  <c r="F143" i="28"/>
  <c r="D143" i="28"/>
  <c r="AK142" i="28"/>
  <c r="AH142" i="28"/>
  <c r="AG142" i="28"/>
  <c r="Q142" i="28"/>
  <c r="P142" i="28"/>
  <c r="K142" i="28"/>
  <c r="J142" i="28"/>
  <c r="F142" i="28"/>
  <c r="G142" i="28" s="1"/>
  <c r="I142" i="28" s="1"/>
  <c r="D142" i="28"/>
  <c r="AK141" i="28"/>
  <c r="AH141" i="28"/>
  <c r="AG141" i="28"/>
  <c r="Q141" i="28"/>
  <c r="P141" i="28"/>
  <c r="J141" i="28"/>
  <c r="F141" i="28"/>
  <c r="D141" i="28"/>
  <c r="G141" i="28" s="1"/>
  <c r="AK140" i="28"/>
  <c r="AH140" i="28"/>
  <c r="AG140" i="28"/>
  <c r="P140" i="28"/>
  <c r="K140" i="28"/>
  <c r="J140" i="28"/>
  <c r="I140" i="28"/>
  <c r="F140" i="28"/>
  <c r="D140" i="28"/>
  <c r="G140" i="28" s="1"/>
  <c r="AK139" i="28"/>
  <c r="AH139" i="28"/>
  <c r="AG139" i="28"/>
  <c r="Q139" i="28"/>
  <c r="P139" i="28"/>
  <c r="J139" i="28"/>
  <c r="F139" i="28"/>
  <c r="G139" i="28" s="1"/>
  <c r="I139" i="28" s="1"/>
  <c r="D139" i="28"/>
  <c r="AK138" i="28"/>
  <c r="AH138" i="28"/>
  <c r="AG138" i="28"/>
  <c r="P138" i="28"/>
  <c r="Q138" i="28" s="1"/>
  <c r="J138" i="28"/>
  <c r="F138" i="28"/>
  <c r="D138" i="28"/>
  <c r="AK137" i="28"/>
  <c r="AH137" i="28"/>
  <c r="AG137" i="28"/>
  <c r="Q137" i="28"/>
  <c r="P137" i="28"/>
  <c r="J137" i="28"/>
  <c r="F137" i="28"/>
  <c r="D137" i="28"/>
  <c r="AK136" i="28"/>
  <c r="AH136" i="28"/>
  <c r="AG136" i="28"/>
  <c r="Q136" i="28"/>
  <c r="P136" i="28"/>
  <c r="J136" i="28"/>
  <c r="F136" i="28"/>
  <c r="D136" i="28"/>
  <c r="G136" i="28" s="1"/>
  <c r="AK135" i="28"/>
  <c r="AH135" i="28"/>
  <c r="AG135" i="28"/>
  <c r="Q135" i="28"/>
  <c r="P135" i="28"/>
  <c r="J135" i="28"/>
  <c r="G135" i="28"/>
  <c r="F135" i="28"/>
  <c r="D135" i="28"/>
  <c r="AK134" i="28"/>
  <c r="AH134" i="28"/>
  <c r="AG134" i="28"/>
  <c r="Q134" i="28"/>
  <c r="P134" i="28"/>
  <c r="J134" i="28"/>
  <c r="G134" i="28"/>
  <c r="F134" i="28"/>
  <c r="D134" i="28"/>
  <c r="AK133" i="28"/>
  <c r="AH133" i="28"/>
  <c r="AG133" i="28"/>
  <c r="P133" i="28"/>
  <c r="J133" i="28"/>
  <c r="G133" i="28"/>
  <c r="F133" i="28"/>
  <c r="D133" i="28"/>
  <c r="AK132" i="28"/>
  <c r="AH132" i="28"/>
  <c r="AG132" i="28"/>
  <c r="P132" i="28"/>
  <c r="J132" i="28"/>
  <c r="G132" i="28"/>
  <c r="F132" i="28"/>
  <c r="D132" i="28"/>
  <c r="AK131" i="28"/>
  <c r="AH131" i="28"/>
  <c r="AG131" i="28"/>
  <c r="U131" i="28"/>
  <c r="Q131" i="28"/>
  <c r="R131" i="28" s="1"/>
  <c r="S131" i="28" s="1"/>
  <c r="T131" i="28" s="1"/>
  <c r="P131" i="28"/>
  <c r="J131" i="28"/>
  <c r="F131" i="28"/>
  <c r="D131" i="28"/>
  <c r="G131" i="28" s="1"/>
  <c r="K131" i="28" s="1"/>
  <c r="L131" i="28" s="1"/>
  <c r="AJ131" i="28" s="1"/>
  <c r="AK130" i="28"/>
  <c r="AI130" i="28"/>
  <c r="AH130" i="28"/>
  <c r="AG130" i="28"/>
  <c r="P130" i="28"/>
  <c r="J130" i="28"/>
  <c r="K130" i="28" s="1"/>
  <c r="L130" i="28" s="1"/>
  <c r="I130" i="28"/>
  <c r="W130" i="28" s="1"/>
  <c r="G130" i="28"/>
  <c r="F130" i="28"/>
  <c r="D130" i="28"/>
  <c r="AK129" i="28"/>
  <c r="AH129" i="28"/>
  <c r="AG129" i="28"/>
  <c r="P129" i="28"/>
  <c r="J129" i="28"/>
  <c r="F129" i="28"/>
  <c r="G129" i="28" s="1"/>
  <c r="D129" i="28"/>
  <c r="AK128" i="28"/>
  <c r="AH128" i="28"/>
  <c r="AG128" i="28"/>
  <c r="P128" i="28"/>
  <c r="Q128" i="28" s="1"/>
  <c r="J128" i="28"/>
  <c r="G128" i="28"/>
  <c r="F128" i="28"/>
  <c r="D128" i="28"/>
  <c r="AK127" i="28"/>
  <c r="AH127" i="28"/>
  <c r="AG127" i="28"/>
  <c r="P127" i="28"/>
  <c r="J127" i="28"/>
  <c r="G127" i="28"/>
  <c r="F127" i="28"/>
  <c r="D127" i="28"/>
  <c r="AK126" i="28"/>
  <c r="AH126" i="28"/>
  <c r="AG126" i="28"/>
  <c r="P126" i="28"/>
  <c r="J126" i="28"/>
  <c r="G126" i="28"/>
  <c r="F126" i="28"/>
  <c r="D126" i="28"/>
  <c r="AK125" i="28"/>
  <c r="AH125" i="28"/>
  <c r="AG125" i="28"/>
  <c r="P125" i="28"/>
  <c r="Q125" i="28" s="1"/>
  <c r="J125" i="28"/>
  <c r="G125" i="28"/>
  <c r="F125" i="28"/>
  <c r="D125" i="28"/>
  <c r="AK124" i="28"/>
  <c r="AH124" i="28"/>
  <c r="AG124" i="28"/>
  <c r="P124" i="28"/>
  <c r="Q124" i="28" s="1"/>
  <c r="J124" i="28"/>
  <c r="F124" i="28"/>
  <c r="G124" i="28" s="1"/>
  <c r="D124" i="28"/>
  <c r="AK123" i="28"/>
  <c r="AH123" i="28"/>
  <c r="AG123" i="28"/>
  <c r="Q123" i="28"/>
  <c r="P123" i="28"/>
  <c r="J123" i="28"/>
  <c r="F123" i="28"/>
  <c r="D123" i="28"/>
  <c r="G123" i="28" s="1"/>
  <c r="AK122" i="28"/>
  <c r="AH122" i="28"/>
  <c r="AG122" i="28"/>
  <c r="Q122" i="28"/>
  <c r="P122" i="28"/>
  <c r="J122" i="28"/>
  <c r="F122" i="28"/>
  <c r="D122" i="28"/>
  <c r="G122" i="28" s="1"/>
  <c r="AK121" i="28"/>
  <c r="AH121" i="28"/>
  <c r="AG121" i="28"/>
  <c r="P121" i="28"/>
  <c r="Q121" i="28" s="1"/>
  <c r="J121" i="28"/>
  <c r="F121" i="28"/>
  <c r="D121" i="28"/>
  <c r="G121" i="28" s="1"/>
  <c r="AK120" i="28"/>
  <c r="AJ120" i="28"/>
  <c r="AH120" i="28"/>
  <c r="AG120" i="28"/>
  <c r="AA120" i="28"/>
  <c r="R120" i="28"/>
  <c r="S120" i="28" s="1"/>
  <c r="T120" i="28" s="1"/>
  <c r="Q120" i="28"/>
  <c r="P120" i="28"/>
  <c r="J120" i="28"/>
  <c r="I120" i="28"/>
  <c r="F120" i="28"/>
  <c r="D120" i="28"/>
  <c r="G120" i="28" s="1"/>
  <c r="K120" i="28" s="1"/>
  <c r="L120" i="28" s="1"/>
  <c r="AK119" i="28"/>
  <c r="AH119" i="28"/>
  <c r="AG119" i="28"/>
  <c r="W119" i="28"/>
  <c r="Q119" i="28"/>
  <c r="P119" i="28"/>
  <c r="J119" i="28"/>
  <c r="K119" i="28" s="1"/>
  <c r="I119" i="28"/>
  <c r="AI119" i="28" s="1"/>
  <c r="F119" i="28"/>
  <c r="D119" i="28"/>
  <c r="G119" i="28" s="1"/>
  <c r="AK118" i="28"/>
  <c r="AI118" i="28"/>
  <c r="AH118" i="28"/>
  <c r="AG118" i="28"/>
  <c r="Y118" i="28"/>
  <c r="W118" i="28"/>
  <c r="Q118" i="28"/>
  <c r="P118" i="28"/>
  <c r="L118" i="28"/>
  <c r="K118" i="28"/>
  <c r="I118" i="28"/>
  <c r="F118" i="28"/>
  <c r="D118" i="28"/>
  <c r="G118" i="28" s="1"/>
  <c r="J118" i="28" s="1"/>
  <c r="AK117" i="28"/>
  <c r="AH117" i="28"/>
  <c r="AG117" i="28"/>
  <c r="P117" i="28"/>
  <c r="J117" i="28"/>
  <c r="F117" i="28"/>
  <c r="G117" i="28" s="1"/>
  <c r="D117" i="28"/>
  <c r="AK116" i="28"/>
  <c r="AH116" i="28"/>
  <c r="AG116" i="28"/>
  <c r="P116" i="28"/>
  <c r="J116" i="28"/>
  <c r="F116" i="28"/>
  <c r="D116" i="28"/>
  <c r="G116" i="28" s="1"/>
  <c r="AK115" i="28"/>
  <c r="AH115" i="28"/>
  <c r="AG115" i="28"/>
  <c r="P115" i="28"/>
  <c r="J115" i="28"/>
  <c r="I115" i="28"/>
  <c r="F115" i="28"/>
  <c r="G115" i="28" s="1"/>
  <c r="K115" i="28" s="1"/>
  <c r="D115" i="28"/>
  <c r="AK114" i="28"/>
  <c r="AI114" i="28"/>
  <c r="AH114" i="28"/>
  <c r="AG114" i="28"/>
  <c r="W114" i="28"/>
  <c r="Q114" i="28"/>
  <c r="P114" i="28"/>
  <c r="L114" i="28"/>
  <c r="K114" i="28"/>
  <c r="J114" i="28"/>
  <c r="F114" i="28"/>
  <c r="D114" i="28"/>
  <c r="G114" i="28" s="1"/>
  <c r="I114" i="28" s="1"/>
  <c r="AK113" i="28"/>
  <c r="AH113" i="28"/>
  <c r="AG113" i="28"/>
  <c r="Q113" i="28"/>
  <c r="P113" i="28"/>
  <c r="J113" i="28"/>
  <c r="F113" i="28"/>
  <c r="D113" i="28"/>
  <c r="AK112" i="28"/>
  <c r="AH112" i="28"/>
  <c r="AG112" i="28"/>
  <c r="Q112" i="28"/>
  <c r="P112" i="28"/>
  <c r="J112" i="28"/>
  <c r="F112" i="28"/>
  <c r="D112" i="28"/>
  <c r="G112" i="28" s="1"/>
  <c r="AK111" i="28"/>
  <c r="AH111" i="28"/>
  <c r="AG111" i="28"/>
  <c r="Q111" i="28"/>
  <c r="P111" i="28"/>
  <c r="J111" i="28"/>
  <c r="F111" i="28"/>
  <c r="G111" i="28" s="1"/>
  <c r="D111" i="28"/>
  <c r="AK110" i="28"/>
  <c r="AH110" i="28"/>
  <c r="AG110" i="28"/>
  <c r="Q110" i="28"/>
  <c r="P110" i="28"/>
  <c r="J110" i="28"/>
  <c r="F110" i="28"/>
  <c r="D110" i="28"/>
  <c r="AK109" i="28"/>
  <c r="AH109" i="28"/>
  <c r="AG109" i="28"/>
  <c r="P109" i="28"/>
  <c r="J109" i="28"/>
  <c r="F109" i="28"/>
  <c r="D109" i="28"/>
  <c r="G109" i="28" s="1"/>
  <c r="AK108" i="28"/>
  <c r="AH108" i="28"/>
  <c r="AG108" i="28"/>
  <c r="Q108" i="28"/>
  <c r="P108" i="28"/>
  <c r="J108" i="28"/>
  <c r="F108" i="28"/>
  <c r="D108" i="28"/>
  <c r="AK107" i="28"/>
  <c r="AH107" i="28"/>
  <c r="AG107" i="28"/>
  <c r="P107" i="28"/>
  <c r="J107" i="28"/>
  <c r="G107" i="28"/>
  <c r="F107" i="28"/>
  <c r="D107" i="28"/>
  <c r="AK106" i="28"/>
  <c r="AH106" i="28"/>
  <c r="AG106" i="28"/>
  <c r="Q106" i="28"/>
  <c r="P106" i="28"/>
  <c r="J106" i="28"/>
  <c r="F106" i="28"/>
  <c r="D106" i="28"/>
  <c r="G106" i="28" s="1"/>
  <c r="AK105" i="28"/>
  <c r="AH105" i="28"/>
  <c r="AG105" i="28"/>
  <c r="Q105" i="28"/>
  <c r="P105" i="28"/>
  <c r="J105" i="28"/>
  <c r="F105" i="28"/>
  <c r="D105" i="28"/>
  <c r="G105" i="28" s="1"/>
  <c r="AK104" i="28"/>
  <c r="AH104" i="28"/>
  <c r="AG104" i="28"/>
  <c r="W104" i="28"/>
  <c r="P104" i="28"/>
  <c r="J104" i="28"/>
  <c r="I104" i="28"/>
  <c r="AI104" i="28" s="1"/>
  <c r="F104" i="28"/>
  <c r="D104" i="28"/>
  <c r="G104" i="28" s="1"/>
  <c r="K104" i="28" s="1"/>
  <c r="L104" i="28" s="1"/>
  <c r="AK103" i="28"/>
  <c r="AH103" i="28"/>
  <c r="AG103" i="28"/>
  <c r="Q103" i="28"/>
  <c r="P103" i="28"/>
  <c r="J103" i="28"/>
  <c r="F103" i="28"/>
  <c r="D103" i="28"/>
  <c r="G103" i="28" s="1"/>
  <c r="AK102" i="28"/>
  <c r="AH102" i="28"/>
  <c r="AG102" i="28"/>
  <c r="Q102" i="28"/>
  <c r="P102" i="28"/>
  <c r="J102" i="28"/>
  <c r="K102" i="28" s="1"/>
  <c r="I102" i="28"/>
  <c r="AI102" i="28" s="1"/>
  <c r="G102" i="28"/>
  <c r="F102" i="28"/>
  <c r="D102" i="28"/>
  <c r="AK101" i="28"/>
  <c r="AH101" i="28"/>
  <c r="AG101" i="28"/>
  <c r="P101" i="28"/>
  <c r="Q101" i="28" s="1"/>
  <c r="J101" i="28"/>
  <c r="G101" i="28"/>
  <c r="F101" i="28"/>
  <c r="D101" i="28"/>
  <c r="AK100" i="28"/>
  <c r="AH100" i="28"/>
  <c r="AG100" i="28"/>
  <c r="P100" i="28"/>
  <c r="K100" i="28"/>
  <c r="J100" i="28"/>
  <c r="F100" i="28"/>
  <c r="D100" i="28"/>
  <c r="G100" i="28" s="1"/>
  <c r="I100" i="28" s="1"/>
  <c r="AK99" i="28"/>
  <c r="AH99" i="28"/>
  <c r="AG99" i="28"/>
  <c r="U99" i="28"/>
  <c r="R99" i="28"/>
  <c r="S99" i="28" s="1"/>
  <c r="T99" i="28" s="1"/>
  <c r="Q99" i="28"/>
  <c r="AC99" i="28" s="1"/>
  <c r="P99" i="28"/>
  <c r="L99" i="28"/>
  <c r="AJ99" i="28" s="1"/>
  <c r="J99" i="28"/>
  <c r="I99" i="28"/>
  <c r="G99" i="28"/>
  <c r="K99" i="28" s="1"/>
  <c r="F99" i="28"/>
  <c r="D99" i="28"/>
  <c r="AK98" i="28"/>
  <c r="AH98" i="28"/>
  <c r="AG98" i="28"/>
  <c r="P98" i="28"/>
  <c r="J98" i="28"/>
  <c r="F98" i="28"/>
  <c r="G98" i="28" s="1"/>
  <c r="D98" i="28"/>
  <c r="AK97" i="28"/>
  <c r="AH97" i="28"/>
  <c r="AG97" i="28"/>
  <c r="Q97" i="28"/>
  <c r="P97" i="28"/>
  <c r="J97" i="28"/>
  <c r="G97" i="28"/>
  <c r="F97" i="28"/>
  <c r="D97" i="28"/>
  <c r="AK96" i="28"/>
  <c r="AJ96" i="28"/>
  <c r="AH96" i="28"/>
  <c r="AG96" i="28"/>
  <c r="P96" i="28"/>
  <c r="J96" i="28"/>
  <c r="G96" i="28"/>
  <c r="K96" i="28" s="1"/>
  <c r="L96" i="28" s="1"/>
  <c r="F96" i="28"/>
  <c r="D96" i="28"/>
  <c r="AK95" i="28"/>
  <c r="AH95" i="28"/>
  <c r="AG95" i="28"/>
  <c r="Q95" i="28"/>
  <c r="P95" i="28"/>
  <c r="J95" i="28"/>
  <c r="F95" i="28"/>
  <c r="D95" i="28"/>
  <c r="G95" i="28" s="1"/>
  <c r="AK94" i="28"/>
  <c r="AH94" i="28"/>
  <c r="AG94" i="28"/>
  <c r="Q94" i="28"/>
  <c r="P94" i="28"/>
  <c r="J94" i="28"/>
  <c r="F94" i="28"/>
  <c r="D94" i="28"/>
  <c r="G94" i="28" s="1"/>
  <c r="AK93" i="28"/>
  <c r="AH93" i="28"/>
  <c r="AG93" i="28"/>
  <c r="P93" i="28"/>
  <c r="Q93" i="28" s="1"/>
  <c r="J93" i="28"/>
  <c r="F93" i="28"/>
  <c r="G93" i="28" s="1"/>
  <c r="D93" i="28"/>
  <c r="AK92" i="28"/>
  <c r="AH92" i="28"/>
  <c r="AG92" i="28"/>
  <c r="AA92" i="28"/>
  <c r="W92" i="28"/>
  <c r="P92" i="28"/>
  <c r="Q92" i="28" s="1"/>
  <c r="J92" i="28"/>
  <c r="I92" i="28"/>
  <c r="AI92" i="28" s="1"/>
  <c r="F92" i="28"/>
  <c r="D92" i="28"/>
  <c r="G92" i="28" s="1"/>
  <c r="K92" i="28" s="1"/>
  <c r="L92" i="28" s="1"/>
  <c r="AK91" i="28"/>
  <c r="AI91" i="28"/>
  <c r="AH91" i="28"/>
  <c r="AG91" i="28"/>
  <c r="P91" i="28"/>
  <c r="J91" i="28"/>
  <c r="F91" i="28"/>
  <c r="D91" i="28"/>
  <c r="G91" i="28" s="1"/>
  <c r="I91" i="28" s="1"/>
  <c r="W91" i="28" s="1"/>
  <c r="AK90" i="28"/>
  <c r="AH90" i="28"/>
  <c r="AG90" i="28"/>
  <c r="Q90" i="28"/>
  <c r="P90" i="28"/>
  <c r="L90" i="28"/>
  <c r="AJ90" i="28" s="1"/>
  <c r="J90" i="28"/>
  <c r="I90" i="28"/>
  <c r="F90" i="28"/>
  <c r="D90" i="28"/>
  <c r="G90" i="28" s="1"/>
  <c r="K90" i="28" s="1"/>
  <c r="AK89" i="28"/>
  <c r="AH89" i="28"/>
  <c r="AG89" i="28"/>
  <c r="P89" i="28"/>
  <c r="Q89" i="28" s="1"/>
  <c r="J89" i="28"/>
  <c r="I89" i="28"/>
  <c r="G89" i="28"/>
  <c r="F89" i="28"/>
  <c r="D89" i="28"/>
  <c r="AK88" i="28"/>
  <c r="AH88" i="28"/>
  <c r="AG88" i="28"/>
  <c r="P88" i="28"/>
  <c r="J88" i="28"/>
  <c r="F88" i="28"/>
  <c r="D88" i="28"/>
  <c r="G88" i="28" s="1"/>
  <c r="AK87" i="28"/>
  <c r="AH87" i="28"/>
  <c r="AG87" i="28"/>
  <c r="Q87" i="28"/>
  <c r="P87" i="28"/>
  <c r="K87" i="28"/>
  <c r="U87" i="28" s="1"/>
  <c r="J87" i="28"/>
  <c r="F87" i="28"/>
  <c r="D87" i="28"/>
  <c r="G87" i="28" s="1"/>
  <c r="I87" i="28" s="1"/>
  <c r="AI87" i="28" s="1"/>
  <c r="AK86" i="28"/>
  <c r="AH86" i="28"/>
  <c r="AG86" i="28"/>
  <c r="P86" i="28"/>
  <c r="J86" i="28"/>
  <c r="F86" i="28"/>
  <c r="G86" i="28" s="1"/>
  <c r="D86" i="28"/>
  <c r="AK85" i="28"/>
  <c r="AH85" i="28"/>
  <c r="AG85" i="28"/>
  <c r="P85" i="28"/>
  <c r="J85" i="28"/>
  <c r="F85" i="28"/>
  <c r="G85" i="28" s="1"/>
  <c r="D85" i="28"/>
  <c r="AK84" i="28"/>
  <c r="AH84" i="28"/>
  <c r="AG84" i="28"/>
  <c r="P84" i="28"/>
  <c r="Q84" i="28" s="1"/>
  <c r="J84" i="28"/>
  <c r="F84" i="28"/>
  <c r="G84" i="28" s="1"/>
  <c r="D84" i="28"/>
  <c r="AK83" i="28"/>
  <c r="AI83" i="28"/>
  <c r="AH83" i="28"/>
  <c r="AG83" i="28"/>
  <c r="P83" i="28"/>
  <c r="K83" i="28"/>
  <c r="J83" i="28"/>
  <c r="F83" i="28"/>
  <c r="G83" i="28" s="1"/>
  <c r="I83" i="28" s="1"/>
  <c r="W83" i="28" s="1"/>
  <c r="D83" i="28"/>
  <c r="AK82" i="28"/>
  <c r="AH82" i="28"/>
  <c r="AG82" i="28"/>
  <c r="W82" i="28"/>
  <c r="P82" i="28"/>
  <c r="Q82" i="28" s="1"/>
  <c r="J82" i="28"/>
  <c r="I82" i="28"/>
  <c r="AI82" i="28" s="1"/>
  <c r="G82" i="28"/>
  <c r="F82" i="28"/>
  <c r="D82" i="28"/>
  <c r="AK81" i="28"/>
  <c r="AH81" i="28"/>
  <c r="AG81" i="28"/>
  <c r="Q81" i="28"/>
  <c r="P81" i="28"/>
  <c r="J81" i="28"/>
  <c r="G81" i="28"/>
  <c r="F81" i="28"/>
  <c r="D81" i="28"/>
  <c r="AK80" i="28"/>
  <c r="AH80" i="28"/>
  <c r="AG80" i="28"/>
  <c r="P80" i="28"/>
  <c r="J80" i="28"/>
  <c r="F80" i="28"/>
  <c r="D80" i="28"/>
  <c r="G80" i="28" s="1"/>
  <c r="K80" i="28" s="1"/>
  <c r="AK79" i="28"/>
  <c r="AH79" i="28"/>
  <c r="AG79" i="28"/>
  <c r="P79" i="28"/>
  <c r="J79" i="28"/>
  <c r="I79" i="28"/>
  <c r="AI79" i="28" s="1"/>
  <c r="G79" i="28"/>
  <c r="F79" i="28"/>
  <c r="D79" i="28"/>
  <c r="AK78" i="28"/>
  <c r="AH78" i="28"/>
  <c r="AG78" i="28"/>
  <c r="P78" i="28"/>
  <c r="Q78" i="28" s="1"/>
  <c r="J78" i="28"/>
  <c r="F78" i="28"/>
  <c r="D78" i="28"/>
  <c r="G78" i="28" s="1"/>
  <c r="AK77" i="28"/>
  <c r="AI77" i="28"/>
  <c r="AH77" i="28"/>
  <c r="AG77" i="28"/>
  <c r="Q77" i="28"/>
  <c r="P77" i="28"/>
  <c r="J77" i="28"/>
  <c r="I77" i="28"/>
  <c r="W77" i="28" s="1"/>
  <c r="F77" i="28"/>
  <c r="D77" i="28"/>
  <c r="G77" i="28" s="1"/>
  <c r="K77" i="28" s="1"/>
  <c r="AK76" i="28"/>
  <c r="AH76" i="28"/>
  <c r="AG76" i="28"/>
  <c r="Q76" i="28"/>
  <c r="P76" i="28"/>
  <c r="K76" i="28"/>
  <c r="J76" i="28"/>
  <c r="F76" i="28"/>
  <c r="D76" i="28"/>
  <c r="G76" i="28" s="1"/>
  <c r="I76" i="28" s="1"/>
  <c r="AK75" i="28"/>
  <c r="AH75" i="28"/>
  <c r="AG75" i="28"/>
  <c r="P75" i="28"/>
  <c r="J75" i="28"/>
  <c r="F75" i="28"/>
  <c r="D75" i="28"/>
  <c r="AK74" i="28"/>
  <c r="AH74" i="28"/>
  <c r="AG74" i="28"/>
  <c r="U74" i="28"/>
  <c r="P74" i="28"/>
  <c r="Q74" i="28" s="1"/>
  <c r="J74" i="28"/>
  <c r="I74" i="28"/>
  <c r="F74" i="28"/>
  <c r="D74" i="28"/>
  <c r="G74" i="28" s="1"/>
  <c r="K74" i="28" s="1"/>
  <c r="AK73" i="28"/>
  <c r="AH73" i="28"/>
  <c r="AG73" i="28"/>
  <c r="Q73" i="28"/>
  <c r="P73" i="28"/>
  <c r="J73" i="28"/>
  <c r="F73" i="28"/>
  <c r="D73" i="28"/>
  <c r="G73" i="28" s="1"/>
  <c r="AK72" i="28"/>
  <c r="AH72" i="28"/>
  <c r="AG72" i="28"/>
  <c r="P72" i="28"/>
  <c r="Q72" i="28" s="1"/>
  <c r="J72" i="28"/>
  <c r="G72" i="28"/>
  <c r="F72" i="28"/>
  <c r="D72" i="28"/>
  <c r="AK71" i="28"/>
  <c r="AH71" i="28"/>
  <c r="AG71" i="28"/>
  <c r="P71" i="28"/>
  <c r="J71" i="28"/>
  <c r="I71" i="28"/>
  <c r="F71" i="28"/>
  <c r="D71" i="28"/>
  <c r="G71" i="28" s="1"/>
  <c r="K71" i="28" s="1"/>
  <c r="AK70" i="28"/>
  <c r="AH70" i="28"/>
  <c r="AG70" i="28"/>
  <c r="P70" i="28"/>
  <c r="J70" i="28"/>
  <c r="F70" i="28"/>
  <c r="D70" i="28"/>
  <c r="G70" i="28" s="1"/>
  <c r="AK69" i="28"/>
  <c r="AH69" i="28"/>
  <c r="AG69" i="28"/>
  <c r="P69" i="28"/>
  <c r="J69" i="28"/>
  <c r="I69" i="28"/>
  <c r="G69" i="28"/>
  <c r="F69" i="28"/>
  <c r="D69" i="28"/>
  <c r="AK68" i="28"/>
  <c r="AH68" i="28"/>
  <c r="AG68" i="28"/>
  <c r="P68" i="28"/>
  <c r="Q68" i="28" s="1"/>
  <c r="J68" i="28"/>
  <c r="F68" i="28"/>
  <c r="G68" i="28" s="1"/>
  <c r="D68" i="28"/>
  <c r="AK67" i="28"/>
  <c r="AH67" i="28"/>
  <c r="AG67" i="28"/>
  <c r="P67" i="28"/>
  <c r="Q67" i="28" s="1"/>
  <c r="K67" i="28"/>
  <c r="J67" i="28"/>
  <c r="G67" i="28"/>
  <c r="I67" i="28" s="1"/>
  <c r="AI67" i="28" s="1"/>
  <c r="F67" i="28"/>
  <c r="D67" i="28"/>
  <c r="AK66" i="28"/>
  <c r="AH66" i="28"/>
  <c r="AG66" i="28"/>
  <c r="P66" i="28"/>
  <c r="J66" i="28"/>
  <c r="F66" i="28"/>
  <c r="D66" i="28"/>
  <c r="G66" i="28" s="1"/>
  <c r="AK65" i="28"/>
  <c r="AH65" i="28"/>
  <c r="AG65" i="28"/>
  <c r="P65" i="28"/>
  <c r="J65" i="28"/>
  <c r="F65" i="28"/>
  <c r="D65" i="28"/>
  <c r="G65" i="28" s="1"/>
  <c r="AK64" i="28"/>
  <c r="AH64" i="28"/>
  <c r="AG64" i="28"/>
  <c r="P64" i="28"/>
  <c r="Q64" i="28" s="1"/>
  <c r="J64" i="28"/>
  <c r="F64" i="28"/>
  <c r="D64" i="28"/>
  <c r="G64" i="28" s="1"/>
  <c r="AK63" i="28"/>
  <c r="AH63" i="28"/>
  <c r="AG63" i="28"/>
  <c r="Q63" i="28"/>
  <c r="P63" i="28"/>
  <c r="J63" i="28"/>
  <c r="F63" i="28"/>
  <c r="D63" i="28"/>
  <c r="G63" i="28" s="1"/>
  <c r="AK62" i="28"/>
  <c r="AH62" i="28"/>
  <c r="AG62" i="28"/>
  <c r="P62" i="28"/>
  <c r="J62" i="28"/>
  <c r="F62" i="28"/>
  <c r="D62" i="28"/>
  <c r="G62" i="28" s="1"/>
  <c r="I62" i="28" s="1"/>
  <c r="AK61" i="28"/>
  <c r="AH61" i="28"/>
  <c r="AG61" i="28"/>
  <c r="P61" i="28"/>
  <c r="J61" i="28"/>
  <c r="F61" i="28"/>
  <c r="G61" i="28" s="1"/>
  <c r="D61" i="28"/>
  <c r="AK60" i="28"/>
  <c r="AH60" i="28"/>
  <c r="AG60" i="28"/>
  <c r="P60" i="28"/>
  <c r="J60" i="28"/>
  <c r="G60" i="28"/>
  <c r="I60" i="28" s="1"/>
  <c r="F60" i="28"/>
  <c r="D60" i="28"/>
  <c r="AK59" i="28"/>
  <c r="AH59" i="28"/>
  <c r="AG59" i="28"/>
  <c r="P59" i="28"/>
  <c r="J59" i="28"/>
  <c r="F59" i="28"/>
  <c r="D59" i="28"/>
  <c r="G59" i="28" s="1"/>
  <c r="AK58" i="28"/>
  <c r="AH58" i="28"/>
  <c r="AG58" i="28"/>
  <c r="Q58" i="28"/>
  <c r="P58" i="28"/>
  <c r="J58" i="28"/>
  <c r="G58" i="28"/>
  <c r="F58" i="28"/>
  <c r="D58" i="28"/>
  <c r="AK57" i="28"/>
  <c r="AH57" i="28"/>
  <c r="AG57" i="28"/>
  <c r="Q57" i="28"/>
  <c r="P57" i="28"/>
  <c r="J57" i="28"/>
  <c r="K57" i="28" s="1"/>
  <c r="I57" i="28"/>
  <c r="AI57" i="28" s="1"/>
  <c r="G57" i="28"/>
  <c r="F57" i="28"/>
  <c r="D57" i="28"/>
  <c r="AK56" i="28"/>
  <c r="AH56" i="28"/>
  <c r="AG56" i="28"/>
  <c r="P56" i="28"/>
  <c r="Q56" i="28" s="1"/>
  <c r="J56" i="28"/>
  <c r="F56" i="28"/>
  <c r="D56" i="28"/>
  <c r="AK55" i="28"/>
  <c r="AH55" i="28"/>
  <c r="AG55" i="28"/>
  <c r="Q55" i="28"/>
  <c r="P55" i="28"/>
  <c r="J55" i="28"/>
  <c r="F55" i="28"/>
  <c r="D55" i="28"/>
  <c r="G55" i="28" s="1"/>
  <c r="I55" i="28" s="1"/>
  <c r="AK54" i="28"/>
  <c r="AH54" i="28"/>
  <c r="AG54" i="28"/>
  <c r="P54" i="28"/>
  <c r="Q54" i="28" s="1"/>
  <c r="J54" i="28"/>
  <c r="F54" i="28"/>
  <c r="D54" i="28"/>
  <c r="G54" i="28" s="1"/>
  <c r="AK53" i="28"/>
  <c r="AH53" i="28"/>
  <c r="AG53" i="28"/>
  <c r="P53" i="28"/>
  <c r="J53" i="28"/>
  <c r="I53" i="28"/>
  <c r="W53" i="28" s="1"/>
  <c r="F53" i="28"/>
  <c r="D53" i="28"/>
  <c r="G53" i="28" s="1"/>
  <c r="K53" i="28" s="1"/>
  <c r="AK52" i="28"/>
  <c r="AI52" i="28"/>
  <c r="AH52" i="28"/>
  <c r="AG52" i="28"/>
  <c r="Q52" i="28"/>
  <c r="P52" i="28"/>
  <c r="J52" i="28"/>
  <c r="K52" i="28" s="1"/>
  <c r="G52" i="28"/>
  <c r="I52" i="28" s="1"/>
  <c r="W52" i="28" s="1"/>
  <c r="F52" i="28"/>
  <c r="D52" i="28"/>
  <c r="AK51" i="28"/>
  <c r="AH51" i="28"/>
  <c r="AG51" i="28"/>
  <c r="P51" i="28"/>
  <c r="Q51" i="28" s="1"/>
  <c r="K51" i="28"/>
  <c r="J51" i="28"/>
  <c r="F51" i="28"/>
  <c r="D51" i="28"/>
  <c r="G51" i="28" s="1"/>
  <c r="I51" i="28" s="1"/>
  <c r="AK50" i="28"/>
  <c r="AH50" i="28"/>
  <c r="AG50" i="28"/>
  <c r="Q50" i="28"/>
  <c r="P50" i="28"/>
  <c r="J50" i="28"/>
  <c r="F50" i="28"/>
  <c r="G50" i="28" s="1"/>
  <c r="D50" i="28"/>
  <c r="AK49" i="28"/>
  <c r="AH49" i="28"/>
  <c r="AG49" i="28"/>
  <c r="Q49" i="28"/>
  <c r="P49" i="28"/>
  <c r="J49" i="28"/>
  <c r="F49" i="28"/>
  <c r="G49" i="28" s="1"/>
  <c r="D49" i="28"/>
  <c r="AK48" i="28"/>
  <c r="AH48" i="28"/>
  <c r="AG48" i="28"/>
  <c r="P48" i="28"/>
  <c r="J48" i="28"/>
  <c r="G48" i="28"/>
  <c r="F48" i="28"/>
  <c r="D48" i="28"/>
  <c r="AK47" i="28"/>
  <c r="AI47" i="28"/>
  <c r="AH47" i="28"/>
  <c r="AG47" i="28"/>
  <c r="W47" i="28"/>
  <c r="P47" i="28"/>
  <c r="J47" i="28"/>
  <c r="K47" i="28" s="1"/>
  <c r="I47" i="28"/>
  <c r="G47" i="28"/>
  <c r="F47" i="28"/>
  <c r="D47" i="28"/>
  <c r="AK46" i="28"/>
  <c r="AH46" i="28"/>
  <c r="AG46" i="28"/>
  <c r="P46" i="28"/>
  <c r="Q46" i="28" s="1"/>
  <c r="J46" i="28"/>
  <c r="F46" i="28"/>
  <c r="G46" i="28" s="1"/>
  <c r="D46" i="28"/>
  <c r="AK45" i="28"/>
  <c r="AH45" i="28"/>
  <c r="AG45" i="28"/>
  <c r="P45" i="28"/>
  <c r="K45" i="28"/>
  <c r="J45" i="28"/>
  <c r="G45" i="28"/>
  <c r="I45" i="28" s="1"/>
  <c r="W45" i="28" s="1"/>
  <c r="F45" i="28"/>
  <c r="D45" i="28"/>
  <c r="AK44" i="28"/>
  <c r="AH44" i="28"/>
  <c r="AG44" i="28"/>
  <c r="Q44" i="28"/>
  <c r="P44" i="28"/>
  <c r="J44" i="28"/>
  <c r="F44" i="28"/>
  <c r="G44" i="28" s="1"/>
  <c r="K44" i="28" s="1"/>
  <c r="U44" i="28" s="1"/>
  <c r="D44" i="28"/>
  <c r="AK43" i="28"/>
  <c r="AH43" i="28"/>
  <c r="AG43" i="28"/>
  <c r="Q43" i="28"/>
  <c r="P43" i="28"/>
  <c r="J43" i="28"/>
  <c r="F43" i="28"/>
  <c r="D43" i="28"/>
  <c r="G43" i="28" s="1"/>
  <c r="AK42" i="28"/>
  <c r="AH42" i="28"/>
  <c r="AG42" i="28"/>
  <c r="W42" i="28"/>
  <c r="P42" i="28"/>
  <c r="K42" i="28"/>
  <c r="L42" i="28" s="1"/>
  <c r="J42" i="28"/>
  <c r="G42" i="28"/>
  <c r="I42" i="28" s="1"/>
  <c r="AI42" i="28" s="1"/>
  <c r="F42" i="28"/>
  <c r="D42" i="28"/>
  <c r="AK41" i="28"/>
  <c r="AH41" i="28"/>
  <c r="AG41" i="28"/>
  <c r="P41" i="28"/>
  <c r="Q41" i="28" s="1"/>
  <c r="J41" i="28"/>
  <c r="F41" i="28"/>
  <c r="D41" i="28"/>
  <c r="G41" i="28" s="1"/>
  <c r="AK40" i="28"/>
  <c r="AH40" i="28"/>
  <c r="AG40" i="28"/>
  <c r="P40" i="28"/>
  <c r="Q40" i="28" s="1"/>
  <c r="J40" i="28"/>
  <c r="F40" i="28"/>
  <c r="D40" i="28"/>
  <c r="G40" i="28" s="1"/>
  <c r="AK39" i="28"/>
  <c r="AH39" i="28"/>
  <c r="AG39" i="28"/>
  <c r="P39" i="28"/>
  <c r="J39" i="28"/>
  <c r="G39" i="28"/>
  <c r="F39" i="28"/>
  <c r="D39" i="28"/>
  <c r="AK38" i="28"/>
  <c r="AH38" i="28"/>
  <c r="AG38" i="28"/>
  <c r="P38" i="28"/>
  <c r="J38" i="28"/>
  <c r="G38" i="28"/>
  <c r="K38" i="28" s="1"/>
  <c r="F38" i="28"/>
  <c r="D38" i="28"/>
  <c r="AK37" i="28"/>
  <c r="AH37" i="28"/>
  <c r="AG37" i="28"/>
  <c r="AA37" i="28"/>
  <c r="W37" i="28"/>
  <c r="Q37" i="28"/>
  <c r="AC37" i="28" s="1"/>
  <c r="P37" i="28"/>
  <c r="L37" i="28"/>
  <c r="K37" i="28"/>
  <c r="J37" i="28"/>
  <c r="G37" i="28"/>
  <c r="I37" i="28" s="1"/>
  <c r="AI37" i="28" s="1"/>
  <c r="F37" i="28"/>
  <c r="D37" i="28"/>
  <c r="AK36" i="28"/>
  <c r="AH36" i="28"/>
  <c r="AG36" i="28"/>
  <c r="W36" i="28"/>
  <c r="P36" i="28"/>
  <c r="Q36" i="28" s="1"/>
  <c r="K36" i="28"/>
  <c r="J36" i="28"/>
  <c r="F36" i="28"/>
  <c r="D36" i="28"/>
  <c r="G36" i="28" s="1"/>
  <c r="I36" i="28" s="1"/>
  <c r="AI36" i="28" s="1"/>
  <c r="AK35" i="28"/>
  <c r="AH35" i="28"/>
  <c r="AG35" i="28"/>
  <c r="P35" i="28"/>
  <c r="J35" i="28"/>
  <c r="F35" i="28"/>
  <c r="D35" i="28"/>
  <c r="AK34" i="28"/>
  <c r="AH34" i="28"/>
  <c r="AG34" i="28"/>
  <c r="U34" i="28"/>
  <c r="P34" i="28"/>
  <c r="L34" i="28"/>
  <c r="AJ34" i="28" s="1"/>
  <c r="J34" i="28"/>
  <c r="I34" i="28"/>
  <c r="F34" i="28"/>
  <c r="D34" i="28"/>
  <c r="G34" i="28" s="1"/>
  <c r="K34" i="28" s="1"/>
  <c r="AK33" i="28"/>
  <c r="AH33" i="28"/>
  <c r="AG33" i="28"/>
  <c r="Q33" i="28"/>
  <c r="P33" i="28"/>
  <c r="J33" i="28"/>
  <c r="G33" i="28"/>
  <c r="F33" i="28"/>
  <c r="D33" i="28"/>
  <c r="AK32" i="28"/>
  <c r="AJ32" i="28"/>
  <c r="AH32" i="28"/>
  <c r="AG32" i="28"/>
  <c r="Q32" i="28"/>
  <c r="AA32" i="28" s="1"/>
  <c r="P32" i="28"/>
  <c r="J32" i="28"/>
  <c r="I32" i="28"/>
  <c r="W32" i="28" s="1"/>
  <c r="G32" i="28"/>
  <c r="K32" i="28" s="1"/>
  <c r="L32" i="28" s="1"/>
  <c r="F32" i="28"/>
  <c r="D32" i="28"/>
  <c r="AK31" i="28"/>
  <c r="AH31" i="28"/>
  <c r="AG31" i="28"/>
  <c r="P31" i="28"/>
  <c r="J31" i="28"/>
  <c r="I31" i="28"/>
  <c r="AI31" i="28" s="1"/>
  <c r="G31" i="28"/>
  <c r="K31" i="28" s="1"/>
  <c r="U31" i="28" s="1"/>
  <c r="F31" i="28"/>
  <c r="D31" i="28"/>
  <c r="AK30" i="28"/>
  <c r="AH30" i="28"/>
  <c r="AG30" i="28"/>
  <c r="Q30" i="28"/>
  <c r="P30" i="28"/>
  <c r="J30" i="28"/>
  <c r="F30" i="28"/>
  <c r="D30" i="28"/>
  <c r="G30" i="28" s="1"/>
  <c r="AK29" i="28"/>
  <c r="AH29" i="28"/>
  <c r="AG29" i="28"/>
  <c r="P29" i="28"/>
  <c r="J29" i="28"/>
  <c r="F29" i="28"/>
  <c r="D29" i="28"/>
  <c r="G29" i="28" s="1"/>
  <c r="AK28" i="28"/>
  <c r="AH28" i="28"/>
  <c r="AG28" i="28"/>
  <c r="W28" i="28"/>
  <c r="P28" i="28"/>
  <c r="K28" i="28"/>
  <c r="J28" i="28"/>
  <c r="F28" i="28"/>
  <c r="D28" i="28"/>
  <c r="G28" i="28" s="1"/>
  <c r="I28" i="28" s="1"/>
  <c r="AI28" i="28" s="1"/>
  <c r="AK27" i="28"/>
  <c r="AH27" i="28"/>
  <c r="AG27" i="28"/>
  <c r="W27" i="28"/>
  <c r="P27" i="28"/>
  <c r="J27" i="28"/>
  <c r="I27" i="28"/>
  <c r="AI27" i="28" s="1"/>
  <c r="G27" i="28"/>
  <c r="K27" i="28" s="1"/>
  <c r="F27" i="28"/>
  <c r="D27" i="28"/>
  <c r="AK26" i="28"/>
  <c r="AH26" i="28"/>
  <c r="AG26" i="28"/>
  <c r="P26" i="28"/>
  <c r="J26" i="28"/>
  <c r="F26" i="28"/>
  <c r="D26" i="28"/>
  <c r="G26" i="28" s="1"/>
  <c r="K26" i="28" s="1"/>
  <c r="AK25" i="28"/>
  <c r="AH25" i="28"/>
  <c r="AG25" i="28"/>
  <c r="Q25" i="28"/>
  <c r="P25" i="28"/>
  <c r="K25" i="28"/>
  <c r="J25" i="28"/>
  <c r="G25" i="28"/>
  <c r="I25" i="28" s="1"/>
  <c r="F25" i="28"/>
  <c r="D25" i="28"/>
  <c r="AK24" i="28"/>
  <c r="AH24" i="28"/>
  <c r="AG24" i="28"/>
  <c r="Q24" i="28"/>
  <c r="P24" i="28"/>
  <c r="J24" i="28"/>
  <c r="F24" i="28"/>
  <c r="G24" i="28" s="1"/>
  <c r="D24" i="28"/>
  <c r="AK23" i="28"/>
  <c r="AH23" i="28"/>
  <c r="AG23" i="28"/>
  <c r="P23" i="28"/>
  <c r="J23" i="28"/>
  <c r="F23" i="28"/>
  <c r="G23" i="28" s="1"/>
  <c r="D23" i="28"/>
  <c r="AK22" i="28"/>
  <c r="AH22" i="28"/>
  <c r="AG22" i="28"/>
  <c r="P22" i="28"/>
  <c r="K22" i="28"/>
  <c r="J22" i="28"/>
  <c r="G22" i="28"/>
  <c r="I22" i="28" s="1"/>
  <c r="F22" i="28"/>
  <c r="D22" i="28"/>
  <c r="AK21" i="28"/>
  <c r="AH21" i="28"/>
  <c r="AG21" i="28"/>
  <c r="W21" i="28"/>
  <c r="P21" i="28"/>
  <c r="J21" i="28"/>
  <c r="K21" i="28" s="1"/>
  <c r="L21" i="28" s="1"/>
  <c r="F21" i="28"/>
  <c r="D21" i="28"/>
  <c r="G21" i="28" s="1"/>
  <c r="I21" i="28" s="1"/>
  <c r="AI21" i="28" s="1"/>
  <c r="AK20" i="28"/>
  <c r="AH20" i="28"/>
  <c r="AG20" i="28"/>
  <c r="P20" i="28"/>
  <c r="Q20" i="28" s="1"/>
  <c r="J20" i="28"/>
  <c r="F20" i="28"/>
  <c r="G20" i="28" s="1"/>
  <c r="D20" i="28"/>
  <c r="AK19" i="28"/>
  <c r="AH19" i="28"/>
  <c r="AG19" i="28"/>
  <c r="P19" i="28"/>
  <c r="J19" i="28"/>
  <c r="I19" i="28"/>
  <c r="G19" i="28"/>
  <c r="K19" i="28" s="1"/>
  <c r="L19" i="28" s="1"/>
  <c r="F19" i="28"/>
  <c r="D19" i="28"/>
  <c r="AK18" i="28"/>
  <c r="AH18" i="28"/>
  <c r="AG18" i="28"/>
  <c r="P18" i="28"/>
  <c r="Q18" i="28" s="1"/>
  <c r="J18" i="28"/>
  <c r="K18" i="28" s="1"/>
  <c r="I18" i="28"/>
  <c r="AI18" i="28" s="1"/>
  <c r="G18" i="28"/>
  <c r="F18" i="28"/>
  <c r="D18" i="28"/>
  <c r="AK17" i="28"/>
  <c r="AH17" i="28"/>
  <c r="AG17" i="28"/>
  <c r="W17" i="28"/>
  <c r="U17" i="28"/>
  <c r="Q17" i="28"/>
  <c r="P17" i="28"/>
  <c r="J17" i="28"/>
  <c r="I17" i="28"/>
  <c r="AI17" i="28" s="1"/>
  <c r="G17" i="28"/>
  <c r="K17" i="28" s="1"/>
  <c r="F17" i="28"/>
  <c r="D17" i="28"/>
  <c r="AK16" i="28"/>
  <c r="AI16" i="28"/>
  <c r="AH16" i="28"/>
  <c r="AG16" i="28"/>
  <c r="P16" i="28"/>
  <c r="J16" i="28"/>
  <c r="I16" i="28"/>
  <c r="W16" i="28" s="1"/>
  <c r="G16" i="28"/>
  <c r="K16" i="28" s="1"/>
  <c r="L16" i="28" s="1"/>
  <c r="F16" i="28"/>
  <c r="D16" i="28"/>
  <c r="AK15" i="28"/>
  <c r="AH15" i="28"/>
  <c r="AG15" i="28"/>
  <c r="Q15" i="28"/>
  <c r="P15" i="28"/>
  <c r="J15" i="28"/>
  <c r="G15" i="28"/>
  <c r="F15" i="28"/>
  <c r="D15" i="28"/>
  <c r="AK14" i="28"/>
  <c r="AH14" i="28"/>
  <c r="AG14" i="28"/>
  <c r="Q14" i="28"/>
  <c r="P14" i="28"/>
  <c r="J14" i="28"/>
  <c r="F14" i="28"/>
  <c r="D14" i="28"/>
  <c r="AK13" i="28"/>
  <c r="AH13" i="28"/>
  <c r="AG13" i="28"/>
  <c r="P13" i="28"/>
  <c r="J13" i="28"/>
  <c r="F13" i="28"/>
  <c r="D13" i="28"/>
  <c r="G13" i="28" s="1"/>
  <c r="AK12" i="28"/>
  <c r="AI12" i="28"/>
  <c r="AH12" i="28"/>
  <c r="AG12" i="28"/>
  <c r="W12" i="28"/>
  <c r="Q12" i="28"/>
  <c r="P12" i="28"/>
  <c r="J12" i="28"/>
  <c r="K12" i="28" s="1"/>
  <c r="G12" i="28"/>
  <c r="I12" i="28" s="1"/>
  <c r="F12" i="28"/>
  <c r="D12" i="28"/>
  <c r="AK11" i="28"/>
  <c r="AH11" i="28"/>
  <c r="AG11" i="28"/>
  <c r="P11" i="28"/>
  <c r="Q11" i="28" s="1"/>
  <c r="J11" i="28"/>
  <c r="F11" i="28"/>
  <c r="D11" i="28"/>
  <c r="G11" i="28" s="1"/>
  <c r="AK10" i="28"/>
  <c r="AH10" i="28"/>
  <c r="AG10" i="28"/>
  <c r="P10" i="28"/>
  <c r="Q10" i="28" s="1"/>
  <c r="J10" i="28"/>
  <c r="G10" i="28"/>
  <c r="F10" i="28"/>
  <c r="D10" i="28"/>
  <c r="AL9" i="28"/>
  <c r="AK9" i="28"/>
  <c r="AJ9" i="28"/>
  <c r="AI9" i="28"/>
  <c r="X9" i="28"/>
  <c r="P9" i="28"/>
  <c r="H8" i="28"/>
  <c r="V5" i="28"/>
  <c r="V17" i="28" s="1"/>
  <c r="I1" i="28"/>
  <c r="J1" i="28" s="1"/>
  <c r="K1" i="28" s="1"/>
  <c r="L1" i="28" s="1"/>
  <c r="M1" i="28" s="1"/>
  <c r="V44" i="28" l="1"/>
  <c r="V31" i="28"/>
  <c r="V131" i="28"/>
  <c r="V269" i="28"/>
  <c r="V74" i="28"/>
  <c r="V34" i="28"/>
  <c r="V240" i="28"/>
  <c r="V224" i="28"/>
  <c r="W25" i="28"/>
  <c r="AI25" i="28"/>
  <c r="L47" i="28"/>
  <c r="K61" i="28"/>
  <c r="I61" i="28"/>
  <c r="L155" i="28"/>
  <c r="L25" i="28"/>
  <c r="K117" i="28"/>
  <c r="I117" i="28"/>
  <c r="AJ170" i="28"/>
  <c r="R170" i="28"/>
  <c r="S170" i="28" s="1"/>
  <c r="T170" i="28" s="1"/>
  <c r="AB170" i="28" s="1"/>
  <c r="AI90" i="28"/>
  <c r="W90" i="28"/>
  <c r="K50" i="28"/>
  <c r="I50" i="28"/>
  <c r="K81" i="28"/>
  <c r="I81" i="28"/>
  <c r="K124" i="28"/>
  <c r="I124" i="28"/>
  <c r="L26" i="28"/>
  <c r="K48" i="28"/>
  <c r="I48" i="28"/>
  <c r="AJ19" i="28"/>
  <c r="K46" i="28"/>
  <c r="I46" i="28"/>
  <c r="AJ156" i="28"/>
  <c r="R156" i="28"/>
  <c r="S156" i="28" s="1"/>
  <c r="T156" i="28" s="1"/>
  <c r="L45" i="28"/>
  <c r="AJ182" i="28"/>
  <c r="K23" i="28"/>
  <c r="I23" i="28"/>
  <c r="U25" i="28"/>
  <c r="V25" i="28" s="1"/>
  <c r="AJ21" i="28"/>
  <c r="I127" i="28"/>
  <c r="K127" i="28"/>
  <c r="U19" i="28"/>
  <c r="V19" i="28" s="1"/>
  <c r="Q19" i="28"/>
  <c r="K152" i="28"/>
  <c r="I152" i="28"/>
  <c r="K33" i="28"/>
  <c r="I33" i="28"/>
  <c r="L51" i="28"/>
  <c r="L203" i="28"/>
  <c r="U119" i="28"/>
  <c r="V119" i="28" s="1"/>
  <c r="L119" i="28"/>
  <c r="K166" i="28"/>
  <c r="I166" i="28"/>
  <c r="K39" i="28"/>
  <c r="U39" i="28" s="1"/>
  <c r="V39" i="28" s="1"/>
  <c r="I39" i="28"/>
  <c r="K84" i="28"/>
  <c r="I84" i="28"/>
  <c r="I107" i="28"/>
  <c r="K107" i="28"/>
  <c r="K85" i="28"/>
  <c r="I85" i="28"/>
  <c r="U76" i="28"/>
  <c r="V76" i="28" s="1"/>
  <c r="L76" i="28"/>
  <c r="L57" i="28"/>
  <c r="L77" i="28"/>
  <c r="U77" i="28"/>
  <c r="V77" i="28" s="1"/>
  <c r="U98" i="28"/>
  <c r="V98" i="28" s="1"/>
  <c r="Q98" i="28"/>
  <c r="L22" i="28"/>
  <c r="R42" i="28"/>
  <c r="S42" i="28" s="1"/>
  <c r="T42" i="28" s="1"/>
  <c r="AB42" i="28" s="1"/>
  <c r="AJ42" i="28"/>
  <c r="K49" i="28"/>
  <c r="I49" i="28"/>
  <c r="U51" i="28"/>
  <c r="V51" i="28" s="1"/>
  <c r="R130" i="28"/>
  <c r="S130" i="28" s="1"/>
  <c r="T130" i="28" s="1"/>
  <c r="AB130" i="28" s="1"/>
  <c r="AJ130" i="28"/>
  <c r="I10" i="28"/>
  <c r="K10" i="28"/>
  <c r="K41" i="28"/>
  <c r="I41" i="28"/>
  <c r="K149" i="28"/>
  <c r="I149" i="28"/>
  <c r="U42" i="28"/>
  <c r="V42" i="28" s="1"/>
  <c r="Q42" i="28"/>
  <c r="X42" i="28"/>
  <c r="K94" i="28"/>
  <c r="I94" i="28"/>
  <c r="AI254" i="28"/>
  <c r="W254" i="28"/>
  <c r="K190" i="28"/>
  <c r="I190" i="28"/>
  <c r="U118" i="28"/>
  <c r="V118" i="28" s="1"/>
  <c r="AB118" i="28"/>
  <c r="AI170" i="28"/>
  <c r="W170" i="28"/>
  <c r="W19" i="28"/>
  <c r="AI19" i="28"/>
  <c r="W22" i="28"/>
  <c r="AI22" i="28"/>
  <c r="AA51" i="28"/>
  <c r="K95" i="28"/>
  <c r="I95" i="28"/>
  <c r="L100" i="28"/>
  <c r="R118" i="28"/>
  <c r="S118" i="28" s="1"/>
  <c r="T118" i="28" s="1"/>
  <c r="AJ118" i="28"/>
  <c r="AD118" i="28"/>
  <c r="AM118" i="28" s="1"/>
  <c r="AA118" i="28"/>
  <c r="AC118" i="28"/>
  <c r="AI140" i="28"/>
  <c r="W140" i="28"/>
  <c r="AI172" i="28"/>
  <c r="W172" i="28"/>
  <c r="I230" i="28"/>
  <c r="K230" i="28"/>
  <c r="K13" i="28"/>
  <c r="I13" i="28"/>
  <c r="L27" i="28"/>
  <c r="G35" i="28"/>
  <c r="I66" i="28"/>
  <c r="K66" i="28"/>
  <c r="U100" i="28"/>
  <c r="V100" i="28" s="1"/>
  <c r="Q100" i="28"/>
  <c r="U102" i="28"/>
  <c r="V102" i="28" s="1"/>
  <c r="L102" i="28"/>
  <c r="L140" i="28"/>
  <c r="L153" i="28"/>
  <c r="AJ194" i="28"/>
  <c r="L254" i="28"/>
  <c r="U254" i="28"/>
  <c r="V254" i="28" s="1"/>
  <c r="U27" i="28"/>
  <c r="V27" i="28" s="1"/>
  <c r="L53" i="28"/>
  <c r="L71" i="28"/>
  <c r="W102" i="28"/>
  <c r="I175" i="28"/>
  <c r="K175" i="28"/>
  <c r="L186" i="28"/>
  <c r="U186" i="28"/>
  <c r="V186" i="28" s="1"/>
  <c r="K238" i="28"/>
  <c r="I238" i="28"/>
  <c r="I279" i="28"/>
  <c r="K279" i="28"/>
  <c r="K147" i="28"/>
  <c r="I147" i="28"/>
  <c r="U170" i="28"/>
  <c r="V170" i="28" s="1"/>
  <c r="X170" i="28" s="1"/>
  <c r="Q170" i="28"/>
  <c r="K29" i="28"/>
  <c r="I29" i="28"/>
  <c r="L18" i="28"/>
  <c r="AA18" i="28" s="1"/>
  <c r="Q27" i="28"/>
  <c r="Q35" i="28"/>
  <c r="K58" i="28"/>
  <c r="I58" i="28"/>
  <c r="I73" i="28"/>
  <c r="K73" i="28"/>
  <c r="Q104" i="28"/>
  <c r="U104" i="28"/>
  <c r="V104" i="28" s="1"/>
  <c r="AI212" i="28"/>
  <c r="L83" i="28"/>
  <c r="I184" i="28"/>
  <c r="K184" i="28"/>
  <c r="R90" i="28"/>
  <c r="S90" i="28" s="1"/>
  <c r="T90" i="28" s="1"/>
  <c r="AB90" i="28" s="1"/>
  <c r="I133" i="28"/>
  <c r="K133" i="28"/>
  <c r="K173" i="28"/>
  <c r="I173" i="28"/>
  <c r="AA131" i="28"/>
  <c r="I180" i="28"/>
  <c r="K180" i="28"/>
  <c r="U180" i="28" s="1"/>
  <c r="V180" i="28" s="1"/>
  <c r="V336" i="28"/>
  <c r="X336" i="28" s="1"/>
  <c r="V245" i="28"/>
  <c r="V209" i="28"/>
  <c r="X209" i="28" s="1"/>
  <c r="L38" i="28"/>
  <c r="K40" i="28"/>
  <c r="I40" i="28"/>
  <c r="K55" i="28"/>
  <c r="Q85" i="28"/>
  <c r="U90" i="28"/>
  <c r="V90" i="28" s="1"/>
  <c r="Q115" i="28"/>
  <c r="U115" i="28"/>
  <c r="V115" i="28" s="1"/>
  <c r="U160" i="28"/>
  <c r="V160" i="28" s="1"/>
  <c r="Q160" i="28"/>
  <c r="Q208" i="28"/>
  <c r="R208" i="28" s="1"/>
  <c r="S208" i="28" s="1"/>
  <c r="T208" i="28" s="1"/>
  <c r="U208" i="28"/>
  <c r="V208" i="28" s="1"/>
  <c r="L250" i="28"/>
  <c r="AI55" i="28"/>
  <c r="W55" i="28"/>
  <c r="AI45" i="28"/>
  <c r="Q61" i="28"/>
  <c r="I182" i="28"/>
  <c r="AJ16" i="28"/>
  <c r="U47" i="28"/>
  <c r="V47" i="28" s="1"/>
  <c r="Q47" i="28"/>
  <c r="U53" i="28"/>
  <c r="V53" i="28" s="1"/>
  <c r="Q53" i="28"/>
  <c r="L115" i="28"/>
  <c r="I150" i="28"/>
  <c r="K150" i="28"/>
  <c r="L12" i="28"/>
  <c r="U12" i="28"/>
  <c r="V12" i="28" s="1"/>
  <c r="W18" i="28"/>
  <c r="I26" i="28"/>
  <c r="K65" i="28"/>
  <c r="I65" i="28"/>
  <c r="I80" i="28"/>
  <c r="V87" i="28"/>
  <c r="I101" i="28"/>
  <c r="K101" i="28"/>
  <c r="K103" i="28"/>
  <c r="I103" i="28"/>
  <c r="W148" i="28"/>
  <c r="AI148" i="28"/>
  <c r="W167" i="28"/>
  <c r="AI167" i="28"/>
  <c r="AC269" i="28"/>
  <c r="AA269" i="28"/>
  <c r="R289" i="28"/>
  <c r="S289" i="28" s="1"/>
  <c r="T289" i="28" s="1"/>
  <c r="AJ289" i="28"/>
  <c r="U18" i="28"/>
  <c r="V18" i="28" s="1"/>
  <c r="AI115" i="28"/>
  <c r="W115" i="28"/>
  <c r="AI62" i="28"/>
  <c r="W62" i="28"/>
  <c r="I15" i="28"/>
  <c r="K15" i="28"/>
  <c r="K20" i="28"/>
  <c r="I20" i="28"/>
  <c r="AJ37" i="28"/>
  <c r="R37" i="28"/>
  <c r="S37" i="28" s="1"/>
  <c r="T37" i="28" s="1"/>
  <c r="AB37" i="28" s="1"/>
  <c r="AI53" i="28"/>
  <c r="Q75" i="28"/>
  <c r="V99" i="28"/>
  <c r="K148" i="28"/>
  <c r="U156" i="28"/>
  <c r="V156" i="28" s="1"/>
  <c r="Q156" i="28"/>
  <c r="I189" i="28"/>
  <c r="K24" i="28"/>
  <c r="I24" i="28"/>
  <c r="I38" i="28"/>
  <c r="AA12" i="28"/>
  <c r="AI34" i="28"/>
  <c r="W34" i="28"/>
  <c r="U40" i="28"/>
  <c r="V40" i="28" s="1"/>
  <c r="AI60" i="28"/>
  <c r="W60" i="28"/>
  <c r="L80" i="28"/>
  <c r="K176" i="28"/>
  <c r="I176" i="28"/>
  <c r="Q178" i="28"/>
  <c r="L189" i="28"/>
  <c r="AI32" i="28"/>
  <c r="L31" i="28"/>
  <c r="U37" i="28"/>
  <c r="V37" i="28" s="1"/>
  <c r="X37" i="28" s="1"/>
  <c r="L52" i="28"/>
  <c r="K60" i="28"/>
  <c r="U65" i="28"/>
  <c r="V65" i="28" s="1"/>
  <c r="AB114" i="28"/>
  <c r="U114" i="28"/>
  <c r="V114" i="28" s="1"/>
  <c r="X114" i="28" s="1"/>
  <c r="W163" i="28"/>
  <c r="AI163" i="28"/>
  <c r="W165" i="28"/>
  <c r="AI165" i="28"/>
  <c r="I174" i="28"/>
  <c r="K174" i="28"/>
  <c r="W237" i="28"/>
  <c r="AI237" i="28"/>
  <c r="Q16" i="28"/>
  <c r="U16" i="28"/>
  <c r="V16" i="28" s="1"/>
  <c r="AB156" i="28"/>
  <c r="Q34" i="28"/>
  <c r="U57" i="28"/>
  <c r="V57" i="28" s="1"/>
  <c r="K62" i="28"/>
  <c r="I105" i="28"/>
  <c r="K105" i="28"/>
  <c r="AJ114" i="28"/>
  <c r="AA114" i="28"/>
  <c r="I134" i="28"/>
  <c r="K134" i="28"/>
  <c r="U189" i="28"/>
  <c r="V189" i="28" s="1"/>
  <c r="Q189" i="28"/>
  <c r="K196" i="28"/>
  <c r="I196" i="28"/>
  <c r="K97" i="28"/>
  <c r="I97" i="28"/>
  <c r="K11" i="28"/>
  <c r="I11" i="28"/>
  <c r="W31" i="28"/>
  <c r="Q39" i="28"/>
  <c r="AA90" i="28"/>
  <c r="AA186" i="28"/>
  <c r="I44" i="28"/>
  <c r="I43" i="28"/>
  <c r="K43" i="28"/>
  <c r="AI89" i="28"/>
  <c r="W89" i="28"/>
  <c r="K30" i="28"/>
  <c r="I30" i="28"/>
  <c r="L36" i="28"/>
  <c r="AA52" i="28"/>
  <c r="AA57" i="28"/>
  <c r="K86" i="28"/>
  <c r="I86" i="28"/>
  <c r="Q96" i="28"/>
  <c r="U96" i="28"/>
  <c r="V96" i="28" s="1"/>
  <c r="K218" i="28"/>
  <c r="I218" i="28"/>
  <c r="U28" i="28"/>
  <c r="V28" i="28" s="1"/>
  <c r="Q28" i="28"/>
  <c r="K54" i="28"/>
  <c r="I54" i="28"/>
  <c r="W57" i="28"/>
  <c r="I72" i="28"/>
  <c r="K72" i="28"/>
  <c r="Q91" i="28"/>
  <c r="K98" i="28"/>
  <c r="I98" i="28"/>
  <c r="W100" i="28"/>
  <c r="AI100" i="28"/>
  <c r="I111" i="28"/>
  <c r="K111" i="28"/>
  <c r="K159" i="28"/>
  <c r="I159" i="28"/>
  <c r="K163" i="28"/>
  <c r="AB209" i="28"/>
  <c r="L216" i="28"/>
  <c r="Q285" i="28"/>
  <c r="Q203" i="28"/>
  <c r="U203" i="28"/>
  <c r="V203" i="28" s="1"/>
  <c r="L44" i="28"/>
  <c r="AA44" i="28" s="1"/>
  <c r="AI71" i="28"/>
  <c r="L191" i="28"/>
  <c r="L28" i="28"/>
  <c r="AI51" i="28"/>
  <c r="W51" i="28"/>
  <c r="L67" i="28"/>
  <c r="U67" i="28"/>
  <c r="V67" i="28" s="1"/>
  <c r="U165" i="28"/>
  <c r="V165" i="28" s="1"/>
  <c r="Q165" i="28"/>
  <c r="F361" i="28"/>
  <c r="U52" i="28"/>
  <c r="V52" i="28" s="1"/>
  <c r="G56" i="28"/>
  <c r="Q62" i="28"/>
  <c r="W67" i="28"/>
  <c r="R114" i="28"/>
  <c r="S114" i="28" s="1"/>
  <c r="T114" i="28" s="1"/>
  <c r="I157" i="28"/>
  <c r="K157" i="28"/>
  <c r="L172" i="28"/>
  <c r="I216" i="28"/>
  <c r="K283" i="28"/>
  <c r="I283" i="28"/>
  <c r="W322" i="28"/>
  <c r="AI322" i="28"/>
  <c r="AI76" i="28"/>
  <c r="W76" i="28"/>
  <c r="AI99" i="28"/>
  <c r="W99" i="28"/>
  <c r="AB99" i="28" s="1"/>
  <c r="G143" i="28"/>
  <c r="Q153" i="28"/>
  <c r="U153" i="28"/>
  <c r="V153" i="28" s="1"/>
  <c r="L165" i="28"/>
  <c r="G205" i="28"/>
  <c r="K210" i="28"/>
  <c r="I210" i="28"/>
  <c r="G232" i="28"/>
  <c r="U348" i="28"/>
  <c r="V348" i="28" s="1"/>
  <c r="Q348" i="28"/>
  <c r="I121" i="28"/>
  <c r="K121" i="28"/>
  <c r="I145" i="28"/>
  <c r="K145" i="28"/>
  <c r="I160" i="28"/>
  <c r="K160" i="28"/>
  <c r="I207" i="28"/>
  <c r="K207" i="28"/>
  <c r="K214" i="28"/>
  <c r="I214" i="28"/>
  <c r="W266" i="28"/>
  <c r="AI266" i="28"/>
  <c r="W259" i="28"/>
  <c r="AI259" i="28"/>
  <c r="L271" i="28"/>
  <c r="L358" i="28"/>
  <c r="U24" i="28"/>
  <c r="V24" i="28" s="1"/>
  <c r="R32" i="28"/>
  <c r="S32" i="28" s="1"/>
  <c r="T32" i="28" s="1"/>
  <c r="AB32" i="28" s="1"/>
  <c r="G75" i="28"/>
  <c r="AA76" i="28"/>
  <c r="AC76" i="28"/>
  <c r="I106" i="28"/>
  <c r="K106" i="28"/>
  <c r="U130" i="28"/>
  <c r="V130" i="28" s="1"/>
  <c r="Q130" i="28"/>
  <c r="X130" i="28"/>
  <c r="U136" i="28"/>
  <c r="V136" i="28" s="1"/>
  <c r="U145" i="28"/>
  <c r="V145" i="28" s="1"/>
  <c r="AI188" i="28"/>
  <c r="W188" i="28"/>
  <c r="U200" i="28"/>
  <c r="V200" i="28" s="1"/>
  <c r="Q200" i="28"/>
  <c r="L212" i="28"/>
  <c r="Q214" i="28"/>
  <c r="U239" i="28"/>
  <c r="V239" i="28" s="1"/>
  <c r="L239" i="28"/>
  <c r="L259" i="28"/>
  <c r="U259" i="28"/>
  <c r="V259" i="28" s="1"/>
  <c r="W268" i="28"/>
  <c r="AI268" i="28"/>
  <c r="K305" i="28"/>
  <c r="I305" i="28"/>
  <c r="U48" i="28"/>
  <c r="V48" i="28" s="1"/>
  <c r="K59" i="28"/>
  <c r="I59" i="28"/>
  <c r="U80" i="28"/>
  <c r="V80" i="28" s="1"/>
  <c r="Q80" i="28"/>
  <c r="W142" i="28"/>
  <c r="AI142" i="28"/>
  <c r="I154" i="28"/>
  <c r="K154" i="28"/>
  <c r="W162" i="28"/>
  <c r="AI162" i="28"/>
  <c r="I164" i="28"/>
  <c r="K164" i="28"/>
  <c r="Q202" i="28"/>
  <c r="U214" i="28"/>
  <c r="V214" i="28" s="1"/>
  <c r="I239" i="28"/>
  <c r="L266" i="28"/>
  <c r="AA25" i="28"/>
  <c r="U38" i="28"/>
  <c r="V38" i="28" s="1"/>
  <c r="U32" i="28"/>
  <c r="V32" i="28" s="1"/>
  <c r="Q38" i="28"/>
  <c r="Q48" i="28"/>
  <c r="Q66" i="28"/>
  <c r="L87" i="28"/>
  <c r="R92" i="28"/>
  <c r="S92" i="28" s="1"/>
  <c r="T92" i="28" s="1"/>
  <c r="AJ92" i="28"/>
  <c r="U157" i="28"/>
  <c r="V157" i="28" s="1"/>
  <c r="K197" i="28"/>
  <c r="I197" i="28"/>
  <c r="K268" i="28"/>
  <c r="L344" i="28"/>
  <c r="I116" i="28"/>
  <c r="K116" i="28"/>
  <c r="Q133" i="28"/>
  <c r="U133" i="28"/>
  <c r="V133" i="28" s="1"/>
  <c r="L142" i="28"/>
  <c r="L162" i="28"/>
  <c r="R188" i="28"/>
  <c r="S188" i="28" s="1"/>
  <c r="T188" i="28" s="1"/>
  <c r="AJ188" i="28"/>
  <c r="U191" i="28"/>
  <c r="V191" i="28" s="1"/>
  <c r="U202" i="28"/>
  <c r="V202" i="28" s="1"/>
  <c r="L237" i="28"/>
  <c r="U237" i="28"/>
  <c r="V237" i="28" s="1"/>
  <c r="K247" i="28"/>
  <c r="I247" i="28"/>
  <c r="U79" i="28"/>
  <c r="V79" i="28" s="1"/>
  <c r="Q79" i="28"/>
  <c r="U83" i="28"/>
  <c r="V83" i="28" s="1"/>
  <c r="Q83" i="28"/>
  <c r="W120" i="28"/>
  <c r="AB120" i="28" s="1"/>
  <c r="AI120" i="28"/>
  <c r="U129" i="28"/>
  <c r="V129" i="28" s="1"/>
  <c r="I135" i="28"/>
  <c r="K135" i="28"/>
  <c r="AI139" i="28"/>
  <c r="W139" i="28"/>
  <c r="W191" i="28"/>
  <c r="K195" i="28"/>
  <c r="I195" i="28"/>
  <c r="I221" i="28"/>
  <c r="K221" i="28"/>
  <c r="K251" i="28"/>
  <c r="I251" i="28"/>
  <c r="W289" i="28"/>
  <c r="AI289" i="28"/>
  <c r="Q21" i="28"/>
  <c r="U21" i="28"/>
  <c r="V21" i="28" s="1"/>
  <c r="L17" i="28"/>
  <c r="Q22" i="28"/>
  <c r="U45" i="28"/>
  <c r="V45" i="28" s="1"/>
  <c r="Q59" i="28"/>
  <c r="Q65" i="28"/>
  <c r="U71" i="28"/>
  <c r="V71" i="28" s="1"/>
  <c r="Q71" i="28"/>
  <c r="L74" i="28"/>
  <c r="I78" i="28"/>
  <c r="K78" i="28"/>
  <c r="U93" i="28"/>
  <c r="V93" i="28" s="1"/>
  <c r="I109" i="28"/>
  <c r="K109" i="28"/>
  <c r="K112" i="28"/>
  <c r="I112" i="28"/>
  <c r="Q126" i="28"/>
  <c r="Q129" i="28"/>
  <c r="Q177" i="28"/>
  <c r="U190" i="28"/>
  <c r="V190" i="28" s="1"/>
  <c r="Q193" i="28"/>
  <c r="R193" i="28" s="1"/>
  <c r="S193" i="28" s="1"/>
  <c r="T193" i="28" s="1"/>
  <c r="U193" i="28"/>
  <c r="V193" i="28" s="1"/>
  <c r="AI201" i="28"/>
  <c r="W201" i="28"/>
  <c r="L223" i="28"/>
  <c r="Q45" i="28"/>
  <c r="Q60" i="28"/>
  <c r="K70" i="28"/>
  <c r="I70" i="28"/>
  <c r="K82" i="28"/>
  <c r="K132" i="28"/>
  <c r="U132" i="28" s="1"/>
  <c r="V132" i="28" s="1"/>
  <c r="I132" i="28"/>
  <c r="K139" i="28"/>
  <c r="U142" i="28"/>
  <c r="V142" i="28" s="1"/>
  <c r="K181" i="28"/>
  <c r="I185" i="28"/>
  <c r="K185" i="28"/>
  <c r="AA188" i="28"/>
  <c r="Q190" i="28"/>
  <c r="I211" i="28"/>
  <c r="K211" i="28"/>
  <c r="Q217" i="28"/>
  <c r="K287" i="28"/>
  <c r="I287" i="28"/>
  <c r="L293" i="28"/>
  <c r="U293" i="28"/>
  <c r="V293" i="28" s="1"/>
  <c r="AJ208" i="28"/>
  <c r="W223" i="28"/>
  <c r="AI223" i="28"/>
  <c r="I293" i="28"/>
  <c r="U29" i="28"/>
  <c r="V29" i="28" s="1"/>
  <c r="K63" i="28"/>
  <c r="I63" i="28"/>
  <c r="U92" i="28"/>
  <c r="V92" i="28" s="1"/>
  <c r="R96" i="28"/>
  <c r="S96" i="28" s="1"/>
  <c r="T96" i="28" s="1"/>
  <c r="Q109" i="28"/>
  <c r="K146" i="28"/>
  <c r="Q168" i="28"/>
  <c r="K183" i="28"/>
  <c r="I183" i="28"/>
  <c r="L201" i="28"/>
  <c r="Q206" i="28"/>
  <c r="AI74" i="28"/>
  <c r="W74" i="28"/>
  <c r="U116" i="28"/>
  <c r="V116" i="28" s="1"/>
  <c r="Q116" i="28"/>
  <c r="I144" i="28"/>
  <c r="K144" i="28"/>
  <c r="V217" i="28"/>
  <c r="L225" i="28"/>
  <c r="U225" i="28"/>
  <c r="V225" i="28" s="1"/>
  <c r="W231" i="28"/>
  <c r="AI231" i="28"/>
  <c r="D361" i="28"/>
  <c r="U13" i="28"/>
  <c r="V13" i="28" s="1"/>
  <c r="Q13" i="28"/>
  <c r="U22" i="28"/>
  <c r="V22" i="28" s="1"/>
  <c r="Q29" i="28"/>
  <c r="U60" i="28"/>
  <c r="V60" i="28" s="1"/>
  <c r="U64" i="28"/>
  <c r="V64" i="28" s="1"/>
  <c r="AA74" i="28"/>
  <c r="Q86" i="28"/>
  <c r="K91" i="28"/>
  <c r="U91" i="28" s="1"/>
  <c r="V91" i="28" s="1"/>
  <c r="I96" i="28"/>
  <c r="I125" i="28"/>
  <c r="K125" i="28"/>
  <c r="K128" i="28"/>
  <c r="I128" i="28"/>
  <c r="I141" i="28"/>
  <c r="K141" i="28"/>
  <c r="Q185" i="28"/>
  <c r="I192" i="28"/>
  <c r="K192" i="28"/>
  <c r="AJ193" i="28"/>
  <c r="Q201" i="28"/>
  <c r="U201" i="28"/>
  <c r="V201" i="28" s="1"/>
  <c r="AC204" i="28"/>
  <c r="AA204" i="28"/>
  <c r="I225" i="28"/>
  <c r="K342" i="28"/>
  <c r="I342" i="28"/>
  <c r="G108" i="28"/>
  <c r="G361" i="28" s="1"/>
  <c r="I361" i="28" s="1"/>
  <c r="AI361" i="28" s="1"/>
  <c r="Q148" i="28"/>
  <c r="U148" i="28"/>
  <c r="V148" i="28" s="1"/>
  <c r="AI204" i="28"/>
  <c r="U223" i="28"/>
  <c r="V223" i="28" s="1"/>
  <c r="W234" i="28"/>
  <c r="AI234" i="28"/>
  <c r="U266" i="28"/>
  <c r="V266" i="28" s="1"/>
  <c r="Q275" i="28"/>
  <c r="U281" i="28"/>
  <c r="V281" i="28" s="1"/>
  <c r="Q281" i="28"/>
  <c r="AA289" i="28"/>
  <c r="V311" i="28"/>
  <c r="K200" i="28"/>
  <c r="I200" i="28"/>
  <c r="K253" i="28"/>
  <c r="I253" i="28"/>
  <c r="Q268" i="28"/>
  <c r="U268" i="28"/>
  <c r="V268" i="28" s="1"/>
  <c r="V356" i="28"/>
  <c r="Q26" i="28"/>
  <c r="U26" i="28"/>
  <c r="V26" i="28" s="1"/>
  <c r="I126" i="28"/>
  <c r="K126" i="28"/>
  <c r="L204" i="28"/>
  <c r="L220" i="28"/>
  <c r="L234" i="28"/>
  <c r="W310" i="28"/>
  <c r="AB310" i="28" s="1"/>
  <c r="AI310" i="28"/>
  <c r="K329" i="28"/>
  <c r="I329" i="28"/>
  <c r="U333" i="28"/>
  <c r="V333" i="28" s="1"/>
  <c r="Q333" i="28"/>
  <c r="I215" i="28"/>
  <c r="K215" i="28"/>
  <c r="W220" i="28"/>
  <c r="AI220" i="28"/>
  <c r="AI255" i="28"/>
  <c r="W255" i="28"/>
  <c r="Q318" i="28"/>
  <c r="Q31" i="28"/>
  <c r="K69" i="28"/>
  <c r="I93" i="28"/>
  <c r="K93" i="28"/>
  <c r="I123" i="28"/>
  <c r="K123" i="28"/>
  <c r="U147" i="28"/>
  <c r="V147" i="28" s="1"/>
  <c r="Q147" i="28"/>
  <c r="U155" i="28"/>
  <c r="V155" i="28" s="1"/>
  <c r="I168" i="28"/>
  <c r="K168" i="28"/>
  <c r="U168" i="28" s="1"/>
  <c r="V168" i="28" s="1"/>
  <c r="L213" i="28"/>
  <c r="W222" i="28"/>
  <c r="AI222" i="28"/>
  <c r="Q227" i="28"/>
  <c r="K257" i="28"/>
  <c r="I257" i="28"/>
  <c r="K261" i="28"/>
  <c r="I261" i="28"/>
  <c r="L272" i="28"/>
  <c r="K280" i="28"/>
  <c r="I280" i="28"/>
  <c r="L296" i="28"/>
  <c r="L308" i="28"/>
  <c r="U308" i="28"/>
  <c r="V308" i="28" s="1"/>
  <c r="W325" i="28"/>
  <c r="AI325" i="28"/>
  <c r="K68" i="28"/>
  <c r="I68" i="28"/>
  <c r="W69" i="28"/>
  <c r="AI69" i="28"/>
  <c r="U112" i="28"/>
  <c r="V112" i="28" s="1"/>
  <c r="AA155" i="28"/>
  <c r="AI161" i="28"/>
  <c r="W161" i="28"/>
  <c r="U162" i="28"/>
  <c r="V162" i="28" s="1"/>
  <c r="I179" i="28"/>
  <c r="K179" i="28"/>
  <c r="U204" i="28"/>
  <c r="V204" i="28" s="1"/>
  <c r="Q213" i="28"/>
  <c r="U213" i="28"/>
  <c r="V213" i="28" s="1"/>
  <c r="Q215" i="28"/>
  <c r="K248" i="28"/>
  <c r="I248" i="28"/>
  <c r="R255" i="28"/>
  <c r="S255" i="28" s="1"/>
  <c r="T255" i="28" s="1"/>
  <c r="AC255" i="28"/>
  <c r="AA255" i="28"/>
  <c r="Q259" i="28"/>
  <c r="K274" i="28"/>
  <c r="I274" i="28"/>
  <c r="K276" i="28"/>
  <c r="I276" i="28"/>
  <c r="AJ316" i="28"/>
  <c r="I357" i="28"/>
  <c r="K357" i="28"/>
  <c r="L222" i="28"/>
  <c r="U222" i="28"/>
  <c r="V222" i="28" s="1"/>
  <c r="Q257" i="28"/>
  <c r="U257" i="28"/>
  <c r="V257" i="28" s="1"/>
  <c r="W272" i="28"/>
  <c r="AI272" i="28"/>
  <c r="K284" i="28"/>
  <c r="I284" i="28"/>
  <c r="K299" i="28"/>
  <c r="I299" i="28"/>
  <c r="AA308" i="28"/>
  <c r="U316" i="28"/>
  <c r="V316" i="28" s="1"/>
  <c r="Q316" i="28"/>
  <c r="U69" i="28"/>
  <c r="V69" i="28" s="1"/>
  <c r="AA99" i="28"/>
  <c r="U179" i="28"/>
  <c r="V179" i="28" s="1"/>
  <c r="U182" i="28"/>
  <c r="V182" i="28" s="1"/>
  <c r="U194" i="28"/>
  <c r="V194" i="28" s="1"/>
  <c r="I199" i="28"/>
  <c r="K199" i="28"/>
  <c r="L217" i="28"/>
  <c r="W79" i="28"/>
  <c r="K64" i="28"/>
  <c r="I64" i="28"/>
  <c r="Q69" i="28"/>
  <c r="Q70" i="28"/>
  <c r="K88" i="28"/>
  <c r="I88" i="28"/>
  <c r="K89" i="28"/>
  <c r="AJ104" i="28"/>
  <c r="R104" i="28"/>
  <c r="S104" i="28" s="1"/>
  <c r="T104" i="28" s="1"/>
  <c r="G110" i="28"/>
  <c r="Q132" i="28"/>
  <c r="K161" i="28"/>
  <c r="L167" i="28"/>
  <c r="Q179" i="28"/>
  <c r="Q182" i="28"/>
  <c r="I187" i="28"/>
  <c r="K187" i="28"/>
  <c r="U188" i="28"/>
  <c r="V188" i="28" s="1"/>
  <c r="L202" i="28"/>
  <c r="I217" i="28"/>
  <c r="L224" i="28"/>
  <c r="W282" i="28"/>
  <c r="AI282" i="28"/>
  <c r="AA312" i="28"/>
  <c r="K319" i="28"/>
  <c r="I319" i="28"/>
  <c r="K129" i="28"/>
  <c r="I129" i="28"/>
  <c r="V282" i="28"/>
  <c r="I298" i="28"/>
  <c r="K298" i="28"/>
  <c r="Q305" i="28"/>
  <c r="U305" i="28"/>
  <c r="V305" i="28" s="1"/>
  <c r="K323" i="28"/>
  <c r="I323" i="28"/>
  <c r="Q256" i="28"/>
  <c r="AI265" i="28"/>
  <c r="W265" i="28"/>
  <c r="AJ286" i="28"/>
  <c r="W302" i="28"/>
  <c r="AI302" i="28"/>
  <c r="K353" i="28"/>
  <c r="I353" i="28"/>
  <c r="Q180" i="28"/>
  <c r="Q228" i="28"/>
  <c r="Q236" i="28"/>
  <c r="U236" i="28"/>
  <c r="V236" i="28" s="1"/>
  <c r="Q258" i="28"/>
  <c r="L282" i="28"/>
  <c r="K288" i="28"/>
  <c r="I288" i="28"/>
  <c r="AI296" i="28"/>
  <c r="W296" i="28"/>
  <c r="V335" i="28"/>
  <c r="X335" i="28" s="1"/>
  <c r="U172" i="28"/>
  <c r="V172" i="28" s="1"/>
  <c r="AI250" i="28"/>
  <c r="W250" i="28"/>
  <c r="AJ267" i="28"/>
  <c r="AA270" i="28"/>
  <c r="AC270" i="28"/>
  <c r="W317" i="28"/>
  <c r="AI317" i="28"/>
  <c r="W349" i="28"/>
  <c r="AI349" i="28"/>
  <c r="AA351" i="28"/>
  <c r="I136" i="28"/>
  <c r="K136" i="28"/>
  <c r="Q150" i="28"/>
  <c r="Q172" i="28"/>
  <c r="U255" i="28"/>
  <c r="V255" i="28" s="1"/>
  <c r="AA311" i="28"/>
  <c r="AC311" i="28"/>
  <c r="K341" i="28"/>
  <c r="I341" i="28"/>
  <c r="J361" i="28"/>
  <c r="G14" i="28"/>
  <c r="Q88" i="28"/>
  <c r="Q107" i="28"/>
  <c r="W186" i="28"/>
  <c r="AI186" i="28"/>
  <c r="Q196" i="28"/>
  <c r="G235" i="28"/>
  <c r="Q241" i="28"/>
  <c r="W308" i="28"/>
  <c r="AI308" i="28"/>
  <c r="R311" i="28"/>
  <c r="S311" i="28" s="1"/>
  <c r="T311" i="28" s="1"/>
  <c r="AI315" i="28"/>
  <c r="W315" i="28"/>
  <c r="K349" i="28"/>
  <c r="U349" i="28" s="1"/>
  <c r="V349" i="28" s="1"/>
  <c r="I227" i="28"/>
  <c r="K227" i="28"/>
  <c r="U227" i="28" s="1"/>
  <c r="V227" i="28" s="1"/>
  <c r="G233" i="28"/>
  <c r="I263" i="28"/>
  <c r="K263" i="28"/>
  <c r="Q267" i="28"/>
  <c r="U267" i="28"/>
  <c r="V267" i="28" s="1"/>
  <c r="I292" i="28"/>
  <c r="K292" i="28"/>
  <c r="W312" i="28"/>
  <c r="AI312" i="28"/>
  <c r="I338" i="28"/>
  <c r="K338" i="28"/>
  <c r="G226" i="28"/>
  <c r="U234" i="28"/>
  <c r="V234" i="28" s="1"/>
  <c r="Q234" i="28"/>
  <c r="K241" i="28"/>
  <c r="L277" i="28"/>
  <c r="Q309" i="28"/>
  <c r="R312" i="28"/>
  <c r="S312" i="28" s="1"/>
  <c r="T312" i="28" s="1"/>
  <c r="AJ312" i="28"/>
  <c r="G177" i="28"/>
  <c r="U187" i="28"/>
  <c r="V187" i="28" s="1"/>
  <c r="R269" i="28"/>
  <c r="S269" i="28" s="1"/>
  <c r="T269" i="28" s="1"/>
  <c r="AJ269" i="28"/>
  <c r="Q286" i="28"/>
  <c r="U286" i="28"/>
  <c r="V286" i="28" s="1"/>
  <c r="I291" i="28"/>
  <c r="K291" i="28"/>
  <c r="AI311" i="28"/>
  <c r="W311" i="28"/>
  <c r="K314" i="28"/>
  <c r="I314" i="28"/>
  <c r="I331" i="28"/>
  <c r="K331" i="28"/>
  <c r="U216" i="28"/>
  <c r="V216" i="28" s="1"/>
  <c r="Q216" i="28"/>
  <c r="K231" i="28"/>
  <c r="L265" i="28"/>
  <c r="AJ270" i="28"/>
  <c r="R270" i="28"/>
  <c r="S270" i="28" s="1"/>
  <c r="T270" i="28" s="1"/>
  <c r="G285" i="28"/>
  <c r="U296" i="28"/>
  <c r="V296" i="28" s="1"/>
  <c r="Q296" i="28"/>
  <c r="K302" i="28"/>
  <c r="I318" i="28"/>
  <c r="K318" i="28"/>
  <c r="U318" i="28" s="1"/>
  <c r="V318" i="28" s="1"/>
  <c r="I337" i="28"/>
  <c r="K337" i="28"/>
  <c r="Q344" i="28"/>
  <c r="U344" i="28"/>
  <c r="V344" i="28" s="1"/>
  <c r="P361" i="28"/>
  <c r="Q361" i="28" s="1"/>
  <c r="G113" i="28"/>
  <c r="K122" i="28"/>
  <c r="I122" i="28"/>
  <c r="W209" i="28"/>
  <c r="Q212" i="28"/>
  <c r="G229" i="28"/>
  <c r="U253" i="28"/>
  <c r="V253" i="28" s="1"/>
  <c r="Q253" i="28"/>
  <c r="Q288" i="28"/>
  <c r="AB311" i="28"/>
  <c r="I313" i="28"/>
  <c r="K313" i="28"/>
  <c r="V339" i="28"/>
  <c r="I256" i="28"/>
  <c r="K256" i="28"/>
  <c r="U256" i="28" s="1"/>
  <c r="V256" i="28" s="1"/>
  <c r="Q276" i="28"/>
  <c r="L322" i="28"/>
  <c r="W330" i="28"/>
  <c r="AI330" i="28"/>
  <c r="L356" i="28"/>
  <c r="I194" i="28"/>
  <c r="U195" i="28"/>
  <c r="V195" i="28" s="1"/>
  <c r="AI208" i="28"/>
  <c r="W208" i="28"/>
  <c r="AA224" i="28"/>
  <c r="K252" i="28"/>
  <c r="U261" i="28"/>
  <c r="V261" i="28" s="1"/>
  <c r="W281" i="28"/>
  <c r="AI281" i="28"/>
  <c r="L290" i="28"/>
  <c r="Q299" i="28"/>
  <c r="K307" i="28"/>
  <c r="I307" i="28"/>
  <c r="I358" i="28"/>
  <c r="U23" i="28"/>
  <c r="V23" i="28" s="1"/>
  <c r="AA119" i="28"/>
  <c r="Q23" i="28"/>
  <c r="U33" i="28"/>
  <c r="V33" i="28" s="1"/>
  <c r="U97" i="28"/>
  <c r="V97" i="28" s="1"/>
  <c r="U120" i="28"/>
  <c r="V120" i="28" s="1"/>
  <c r="Q195" i="28"/>
  <c r="G206" i="28"/>
  <c r="U212" i="28"/>
  <c r="V212" i="28" s="1"/>
  <c r="K242" i="28"/>
  <c r="I242" i="28"/>
  <c r="K243" i="28"/>
  <c r="I243" i="28"/>
  <c r="L245" i="28"/>
  <c r="Q261" i="28"/>
  <c r="W267" i="28"/>
  <c r="AI267" i="28"/>
  <c r="K275" i="28"/>
  <c r="U275" i="28" s="1"/>
  <c r="V275" i="28" s="1"/>
  <c r="I275" i="28"/>
  <c r="I290" i="28"/>
  <c r="AA356" i="28"/>
  <c r="U72" i="28"/>
  <c r="V72" i="28" s="1"/>
  <c r="U36" i="28"/>
  <c r="V36" i="28" s="1"/>
  <c r="U58" i="28"/>
  <c r="V58" i="28" s="1"/>
  <c r="K79" i="28"/>
  <c r="I131" i="28"/>
  <c r="G137" i="28"/>
  <c r="W155" i="28"/>
  <c r="Q245" i="28"/>
  <c r="I252" i="28"/>
  <c r="G294" i="28"/>
  <c r="V330" i="28"/>
  <c r="K317" i="28"/>
  <c r="Q325" i="28"/>
  <c r="L324" i="28"/>
  <c r="K350" i="28"/>
  <c r="I350" i="28"/>
  <c r="U358" i="28"/>
  <c r="V358" i="28" s="1"/>
  <c r="Q358" i="28"/>
  <c r="U175" i="28"/>
  <c r="V175" i="28" s="1"/>
  <c r="Q233" i="28"/>
  <c r="I246" i="28"/>
  <c r="K246" i="28"/>
  <c r="U324" i="28"/>
  <c r="V324" i="28" s="1"/>
  <c r="K360" i="28"/>
  <c r="I360" i="28"/>
  <c r="Q175" i="28"/>
  <c r="Q231" i="28"/>
  <c r="Q232" i="28"/>
  <c r="I240" i="28"/>
  <c r="I269" i="28"/>
  <c r="Q279" i="28"/>
  <c r="U298" i="28"/>
  <c r="V298" i="28" s="1"/>
  <c r="Q298" i="28"/>
  <c r="K303" i="28"/>
  <c r="I303" i="28"/>
  <c r="Q324" i="28"/>
  <c r="K326" i="28"/>
  <c r="I326" i="28"/>
  <c r="U329" i="28"/>
  <c r="V329" i="28" s="1"/>
  <c r="Q329" i="28"/>
  <c r="L332" i="28"/>
  <c r="Q350" i="28"/>
  <c r="Q117" i="28"/>
  <c r="K169" i="28"/>
  <c r="I169" i="28"/>
  <c r="Q237" i="28"/>
  <c r="Q238" i="28"/>
  <c r="K264" i="28"/>
  <c r="I264" i="28"/>
  <c r="U279" i="28"/>
  <c r="V279" i="28" s="1"/>
  <c r="Q290" i="28"/>
  <c r="U290" i="28"/>
  <c r="V290" i="28" s="1"/>
  <c r="Q300" i="28"/>
  <c r="R304" i="28"/>
  <c r="S304" i="28" s="1"/>
  <c r="T304" i="28" s="1"/>
  <c r="L321" i="28"/>
  <c r="Q339" i="28"/>
  <c r="AI344" i="28"/>
  <c r="W344" i="28"/>
  <c r="Q347" i="28"/>
  <c r="U350" i="28"/>
  <c r="V350" i="28" s="1"/>
  <c r="Q166" i="28"/>
  <c r="U167" i="28"/>
  <c r="V167" i="28" s="1"/>
  <c r="G171" i="28"/>
  <c r="L240" i="28"/>
  <c r="AB270" i="28"/>
  <c r="K278" i="28"/>
  <c r="AI316" i="28"/>
  <c r="W316" i="28"/>
  <c r="Q360" i="28"/>
  <c r="U360" i="28"/>
  <c r="V360" i="28" s="1"/>
  <c r="Q320" i="28"/>
  <c r="AC343" i="28"/>
  <c r="AA343" i="28"/>
  <c r="U220" i="28"/>
  <c r="V220" i="28" s="1"/>
  <c r="U221" i="28"/>
  <c r="V221" i="28" s="1"/>
  <c r="U250" i="28"/>
  <c r="V250" i="28" s="1"/>
  <c r="Q250" i="28"/>
  <c r="U252" i="28"/>
  <c r="V252" i="28" s="1"/>
  <c r="U265" i="28"/>
  <c r="V265" i="28" s="1"/>
  <c r="Q265" i="28"/>
  <c r="Q297" i="28"/>
  <c r="V343" i="28"/>
  <c r="Q349" i="28"/>
  <c r="L351" i="28"/>
  <c r="U351" i="28"/>
  <c r="V351" i="28" s="1"/>
  <c r="Q127" i="28"/>
  <c r="U140" i="28"/>
  <c r="V140" i="28" s="1"/>
  <c r="Q140" i="28"/>
  <c r="G151" i="28"/>
  <c r="Q159" i="28"/>
  <c r="Q194" i="28"/>
  <c r="Q220" i="28"/>
  <c r="Q221" i="28"/>
  <c r="AA222" i="28"/>
  <c r="Q243" i="28"/>
  <c r="Q251" i="28"/>
  <c r="Q252" i="28"/>
  <c r="U272" i="28"/>
  <c r="V272" i="28" s="1"/>
  <c r="U277" i="28"/>
  <c r="V277" i="28" s="1"/>
  <c r="K306" i="28"/>
  <c r="I306" i="28"/>
  <c r="K309" i="28"/>
  <c r="U309" i="28" s="1"/>
  <c r="V309" i="28" s="1"/>
  <c r="I309" i="28"/>
  <c r="K325" i="28"/>
  <c r="L348" i="28"/>
  <c r="G138" i="28"/>
  <c r="G158" i="28"/>
  <c r="G178" i="28"/>
  <c r="G262" i="28"/>
  <c r="L328" i="28"/>
  <c r="U328" i="28"/>
  <c r="V328" i="28" s="1"/>
  <c r="U332" i="28"/>
  <c r="V332" i="28" s="1"/>
  <c r="Q332" i="28"/>
  <c r="AI321" i="28"/>
  <c r="W321" i="28"/>
  <c r="AA322" i="28"/>
  <c r="G327" i="28"/>
  <c r="AA328" i="28"/>
  <c r="AA336" i="28"/>
  <c r="K346" i="28"/>
  <c r="I346" i="28"/>
  <c r="G198" i="28"/>
  <c r="G219" i="28"/>
  <c r="G297" i="28"/>
  <c r="K300" i="28"/>
  <c r="G228" i="28"/>
  <c r="Q235" i="28"/>
  <c r="AA254" i="28"/>
  <c r="G260" i="28"/>
  <c r="U270" i="28"/>
  <c r="V270" i="28" s="1"/>
  <c r="X270" i="28" s="1"/>
  <c r="Q282" i="28"/>
  <c r="U289" i="28"/>
  <c r="V289" i="28" s="1"/>
  <c r="V304" i="28"/>
  <c r="K345" i="28"/>
  <c r="I345" i="28"/>
  <c r="G244" i="28"/>
  <c r="U263" i="28"/>
  <c r="V263" i="28" s="1"/>
  <c r="Q263" i="28"/>
  <c r="Q293" i="28"/>
  <c r="Q301" i="28"/>
  <c r="U301" i="28"/>
  <c r="V301" i="28" s="1"/>
  <c r="R330" i="28"/>
  <c r="S330" i="28" s="1"/>
  <c r="T330" i="28" s="1"/>
  <c r="AJ330" i="28"/>
  <c r="K354" i="28"/>
  <c r="I354" i="28"/>
  <c r="L315" i="28"/>
  <c r="U315" i="28"/>
  <c r="V315" i="28" s="1"/>
  <c r="G249" i="28"/>
  <c r="Q284" i="28"/>
  <c r="U284" i="28"/>
  <c r="V284" i="28" s="1"/>
  <c r="Q306" i="28"/>
  <c r="K320" i="28"/>
  <c r="I320" i="28"/>
  <c r="U321" i="28"/>
  <c r="V321" i="28" s="1"/>
  <c r="L339" i="28"/>
  <c r="K340" i="28"/>
  <c r="I340" i="28"/>
  <c r="Q341" i="28"/>
  <c r="U346" i="28"/>
  <c r="V346" i="28" s="1"/>
  <c r="Q346" i="28"/>
  <c r="Q319" i="28"/>
  <c r="G258" i="28"/>
  <c r="AA271" i="28"/>
  <c r="G334" i="28"/>
  <c r="U357" i="28"/>
  <c r="V357" i="28" s="1"/>
  <c r="V310" i="28"/>
  <c r="X310" i="28" s="1"/>
  <c r="K333" i="28"/>
  <c r="I333" i="28"/>
  <c r="U338" i="28"/>
  <c r="V338" i="28" s="1"/>
  <c r="Q338" i="28"/>
  <c r="K352" i="28"/>
  <c r="I304" i="28"/>
  <c r="U312" i="28"/>
  <c r="V312" i="28" s="1"/>
  <c r="U337" i="28"/>
  <c r="V337" i="28" s="1"/>
  <c r="I352" i="28"/>
  <c r="U271" i="28"/>
  <c r="V271" i="28" s="1"/>
  <c r="U307" i="28"/>
  <c r="V307" i="28" s="1"/>
  <c r="I332" i="28"/>
  <c r="G359" i="28"/>
  <c r="G273" i="28"/>
  <c r="AJ343" i="28"/>
  <c r="R343" i="28"/>
  <c r="S343" i="28" s="1"/>
  <c r="T343" i="28" s="1"/>
  <c r="U326" i="28"/>
  <c r="V326" i="28" s="1"/>
  <c r="Q326" i="28"/>
  <c r="G347" i="28"/>
  <c r="U352" i="28"/>
  <c r="V352" i="28" s="1"/>
  <c r="G355" i="28"/>
  <c r="U292" i="28"/>
  <c r="V292" i="28" s="1"/>
  <c r="G295" i="28"/>
  <c r="Q345" i="28"/>
  <c r="U287" i="28"/>
  <c r="V287" i="28" s="1"/>
  <c r="U302" i="28"/>
  <c r="V302" i="28" s="1"/>
  <c r="U322" i="28"/>
  <c r="V322" i="28" s="1"/>
  <c r="X289" i="28" l="1"/>
  <c r="X156" i="28"/>
  <c r="X118" i="28"/>
  <c r="AL118" i="28" s="1"/>
  <c r="X104" i="28"/>
  <c r="X255" i="28"/>
  <c r="X188" i="28"/>
  <c r="AB208" i="28"/>
  <c r="X208" i="28"/>
  <c r="Y114" i="28"/>
  <c r="AD114" i="28" s="1"/>
  <c r="AM114" i="28" s="1"/>
  <c r="AL114" i="28"/>
  <c r="AC114" i="28"/>
  <c r="AB193" i="28"/>
  <c r="X193" i="28"/>
  <c r="AC310" i="28"/>
  <c r="Y310" i="28"/>
  <c r="AD310" i="28" s="1"/>
  <c r="AM310" i="28" s="1"/>
  <c r="AL310" i="28"/>
  <c r="Y289" i="28"/>
  <c r="AD289" i="28" s="1"/>
  <c r="AM289" i="28" s="1"/>
  <c r="AL289" i="28"/>
  <c r="AC289" i="28"/>
  <c r="AL170" i="28"/>
  <c r="Y170" i="28"/>
  <c r="AD170" i="28" s="1"/>
  <c r="AM170" i="28" s="1"/>
  <c r="Y209" i="28"/>
  <c r="AD209" i="28" s="1"/>
  <c r="AM209" i="28" s="1"/>
  <c r="AL209" i="28"/>
  <c r="AL104" i="28"/>
  <c r="Y104" i="28"/>
  <c r="AD104" i="28" s="1"/>
  <c r="AM104" i="28" s="1"/>
  <c r="Y156" i="28"/>
  <c r="AD156" i="28" s="1"/>
  <c r="AM156" i="28" s="1"/>
  <c r="AL156" i="28"/>
  <c r="X96" i="28"/>
  <c r="AA316" i="28"/>
  <c r="AJ223" i="28"/>
  <c r="R223" i="28"/>
  <c r="S223" i="28" s="1"/>
  <c r="T223" i="28" s="1"/>
  <c r="Y37" i="28"/>
  <c r="AD37" i="28" s="1"/>
  <c r="AM37" i="28" s="1"/>
  <c r="AL37" i="28"/>
  <c r="W133" i="28"/>
  <c r="AI133" i="28"/>
  <c r="AI175" i="28"/>
  <c r="X343" i="28"/>
  <c r="W343" i="28"/>
  <c r="AB343" i="28" s="1"/>
  <c r="AA301" i="28"/>
  <c r="R301" i="28"/>
  <c r="S301" i="28" s="1"/>
  <c r="T301" i="28" s="1"/>
  <c r="AJ348" i="28"/>
  <c r="R348" i="28"/>
  <c r="S348" i="28" s="1"/>
  <c r="T348" i="28" s="1"/>
  <c r="W256" i="28"/>
  <c r="AI256" i="28"/>
  <c r="L231" i="28"/>
  <c r="U231" i="28"/>
  <c r="V231" i="28" s="1"/>
  <c r="U278" i="28"/>
  <c r="V278" i="28" s="1"/>
  <c r="W341" i="28"/>
  <c r="AI341" i="28"/>
  <c r="L288" i="28"/>
  <c r="AJ217" i="28"/>
  <c r="R217" i="28"/>
  <c r="S217" i="28" s="1"/>
  <c r="T217" i="28" s="1"/>
  <c r="L276" i="28"/>
  <c r="R213" i="28"/>
  <c r="S213" i="28" s="1"/>
  <c r="T213" i="28" s="1"/>
  <c r="AJ213" i="28"/>
  <c r="L126" i="28"/>
  <c r="W342" i="28"/>
  <c r="AI342" i="28"/>
  <c r="AI125" i="28"/>
  <c r="W125" i="28"/>
  <c r="AJ201" i="28"/>
  <c r="R201" i="28"/>
  <c r="S201" i="28" s="1"/>
  <c r="T201" i="28" s="1"/>
  <c r="L112" i="28"/>
  <c r="L59" i="28"/>
  <c r="AA200" i="28"/>
  <c r="AA203" i="28"/>
  <c r="U55" i="28"/>
  <c r="V55" i="28" s="1"/>
  <c r="L55" i="28"/>
  <c r="AA27" i="28"/>
  <c r="AJ140" i="28"/>
  <c r="R140" i="28"/>
  <c r="S140" i="28" s="1"/>
  <c r="T140" i="28" s="1"/>
  <c r="W85" i="28"/>
  <c r="AI85" i="28"/>
  <c r="AA223" i="28"/>
  <c r="W288" i="28"/>
  <c r="AI288" i="28"/>
  <c r="AI179" i="28"/>
  <c r="W179" i="28"/>
  <c r="K108" i="28"/>
  <c r="I108" i="28"/>
  <c r="W211" i="28"/>
  <c r="AI211" i="28"/>
  <c r="AA22" i="28"/>
  <c r="AJ344" i="28"/>
  <c r="R344" i="28"/>
  <c r="S344" i="28" s="1"/>
  <c r="T344" i="28" s="1"/>
  <c r="AI59" i="28"/>
  <c r="W59" i="28"/>
  <c r="W145" i="28"/>
  <c r="AI145" i="28"/>
  <c r="L86" i="28"/>
  <c r="I235" i="28"/>
  <c r="K235" i="28"/>
  <c r="L341" i="28"/>
  <c r="AJ282" i="28"/>
  <c r="R282" i="28"/>
  <c r="S282" i="28" s="1"/>
  <c r="T282" i="28" s="1"/>
  <c r="AI274" i="28"/>
  <c r="W274" i="28"/>
  <c r="AI126" i="28"/>
  <c r="W126" i="28"/>
  <c r="L342" i="28"/>
  <c r="L109" i="28"/>
  <c r="AJ17" i="28"/>
  <c r="AA17" i="28"/>
  <c r="R17" i="28"/>
  <c r="S17" i="28" s="1"/>
  <c r="T17" i="28" s="1"/>
  <c r="L135" i="28"/>
  <c r="R266" i="28"/>
  <c r="S266" i="28" s="1"/>
  <c r="T266" i="28" s="1"/>
  <c r="AJ266" i="28"/>
  <c r="L121" i="28"/>
  <c r="U121" i="28"/>
  <c r="V121" i="28" s="1"/>
  <c r="L62" i="28"/>
  <c r="U174" i="28"/>
  <c r="V174" i="28" s="1"/>
  <c r="L174" i="28"/>
  <c r="R31" i="28"/>
  <c r="S31" i="28" s="1"/>
  <c r="T31" i="28" s="1"/>
  <c r="AJ31" i="28"/>
  <c r="AJ12" i="28"/>
  <c r="R12" i="28"/>
  <c r="S12" i="28" s="1"/>
  <c r="T12" i="28" s="1"/>
  <c r="AI40" i="28"/>
  <c r="W40" i="28"/>
  <c r="AJ18" i="28"/>
  <c r="R18" i="28"/>
  <c r="S18" i="28" s="1"/>
  <c r="T18" i="28" s="1"/>
  <c r="R71" i="28"/>
  <c r="S71" i="28" s="1"/>
  <c r="T71" i="28" s="1"/>
  <c r="AJ71" i="28"/>
  <c r="R102" i="28"/>
  <c r="S102" i="28" s="1"/>
  <c r="T102" i="28" s="1"/>
  <c r="AJ102" i="28"/>
  <c r="AA102" i="28"/>
  <c r="AI190" i="28"/>
  <c r="W190" i="28"/>
  <c r="L85" i="28"/>
  <c r="W152" i="28"/>
  <c r="AI152" i="28"/>
  <c r="AC18" i="28"/>
  <c r="AB269" i="28"/>
  <c r="X269" i="28"/>
  <c r="AC182" i="28"/>
  <c r="AA182" i="28"/>
  <c r="AI276" i="28"/>
  <c r="W276" i="28"/>
  <c r="L125" i="28"/>
  <c r="U125" i="28"/>
  <c r="V125" i="28" s="1"/>
  <c r="W112" i="28"/>
  <c r="AI112" i="28"/>
  <c r="AA293" i="28"/>
  <c r="AC293" i="28"/>
  <c r="L325" i="28"/>
  <c r="AA166" i="28"/>
  <c r="AC166" i="28"/>
  <c r="AA237" i="28"/>
  <c r="AI303" i="28"/>
  <c r="W303" i="28"/>
  <c r="L317" i="28"/>
  <c r="X120" i="28"/>
  <c r="W129" i="28"/>
  <c r="AI129" i="28"/>
  <c r="K273" i="28"/>
  <c r="I273" i="28"/>
  <c r="AC263" i="28"/>
  <c r="K327" i="28"/>
  <c r="I327" i="28"/>
  <c r="AI309" i="28"/>
  <c r="AA220" i="28"/>
  <c r="AA250" i="28"/>
  <c r="L303" i="28"/>
  <c r="U303" i="28"/>
  <c r="V303" i="28" s="1"/>
  <c r="L252" i="28"/>
  <c r="L313" i="28"/>
  <c r="U313" i="28"/>
  <c r="V313" i="28" s="1"/>
  <c r="AC216" i="28"/>
  <c r="AA216" i="28"/>
  <c r="K177" i="28"/>
  <c r="I177" i="28"/>
  <c r="AA267" i="28"/>
  <c r="L129" i="28"/>
  <c r="R167" i="28"/>
  <c r="S167" i="28" s="1"/>
  <c r="T167" i="28" s="1"/>
  <c r="AJ167" i="28"/>
  <c r="AI299" i="28"/>
  <c r="W299" i="28"/>
  <c r="L274" i="28"/>
  <c r="W225" i="28"/>
  <c r="AI225" i="28"/>
  <c r="AJ225" i="28"/>
  <c r="R225" i="28"/>
  <c r="S225" i="28" s="1"/>
  <c r="T225" i="28" s="1"/>
  <c r="W183" i="28"/>
  <c r="AI183" i="28"/>
  <c r="AI293" i="28"/>
  <c r="W293" i="28"/>
  <c r="L185" i="28"/>
  <c r="W109" i="28"/>
  <c r="AI109" i="28"/>
  <c r="AI135" i="28"/>
  <c r="W135" i="28"/>
  <c r="AI239" i="28"/>
  <c r="W239" i="28"/>
  <c r="AI121" i="28"/>
  <c r="W121" i="28"/>
  <c r="W283" i="28"/>
  <c r="AI283" i="28"/>
  <c r="L72" i="28"/>
  <c r="AI11" i="28"/>
  <c r="W11" i="28"/>
  <c r="W174" i="28"/>
  <c r="AI174" i="28"/>
  <c r="L40" i="28"/>
  <c r="W29" i="28"/>
  <c r="AI29" i="28"/>
  <c r="L190" i="28"/>
  <c r="L107" i="28"/>
  <c r="U107" i="28"/>
  <c r="V107" i="28" s="1"/>
  <c r="U152" i="28"/>
  <c r="V152" i="28" s="1"/>
  <c r="L152" i="28"/>
  <c r="AA324" i="28"/>
  <c r="AC324" i="28"/>
  <c r="AI313" i="28"/>
  <c r="W313" i="28"/>
  <c r="L263" i="28"/>
  <c r="AA263" i="28" s="1"/>
  <c r="L199" i="28"/>
  <c r="W96" i="28"/>
  <c r="AI96" i="28"/>
  <c r="L268" i="28"/>
  <c r="AJ38" i="28"/>
  <c r="R38" i="28"/>
  <c r="S38" i="28" s="1"/>
  <c r="T38" i="28" s="1"/>
  <c r="AI306" i="28"/>
  <c r="W169" i="28"/>
  <c r="AI169" i="28"/>
  <c r="U199" i="28"/>
  <c r="V199" i="28" s="1"/>
  <c r="L319" i="28"/>
  <c r="U319" i="28"/>
  <c r="V319" i="28" s="1"/>
  <c r="W284" i="28"/>
  <c r="AI284" i="28"/>
  <c r="AJ308" i="28"/>
  <c r="R308" i="28"/>
  <c r="S308" i="28" s="1"/>
  <c r="T308" i="28" s="1"/>
  <c r="W168" i="28"/>
  <c r="AI168" i="28"/>
  <c r="AA26" i="28"/>
  <c r="U181" i="28"/>
  <c r="V181" i="28" s="1"/>
  <c r="L181" i="28"/>
  <c r="L78" i="28"/>
  <c r="U78" i="28"/>
  <c r="V78" i="28" s="1"/>
  <c r="AL188" i="28"/>
  <c r="Y188" i="28"/>
  <c r="AD188" i="28" s="1"/>
  <c r="AM188" i="28" s="1"/>
  <c r="AI197" i="28"/>
  <c r="W197" i="28"/>
  <c r="L305" i="28"/>
  <c r="AJ358" i="28"/>
  <c r="R358" i="28"/>
  <c r="S358" i="28" s="1"/>
  <c r="T358" i="28" s="1"/>
  <c r="AI216" i="28"/>
  <c r="W216" i="28"/>
  <c r="AJ216" i="28"/>
  <c r="R216" i="28"/>
  <c r="S216" i="28" s="1"/>
  <c r="T216" i="28" s="1"/>
  <c r="U62" i="28"/>
  <c r="V62" i="28" s="1"/>
  <c r="W97" i="28"/>
  <c r="AI97" i="28"/>
  <c r="AJ189" i="28"/>
  <c r="R189" i="28"/>
  <c r="S189" i="28" s="1"/>
  <c r="T189" i="28" s="1"/>
  <c r="W150" i="28"/>
  <c r="AI150" i="28"/>
  <c r="W184" i="28"/>
  <c r="AI184" i="28"/>
  <c r="AA100" i="28"/>
  <c r="L49" i="28"/>
  <c r="AI84" i="28"/>
  <c r="AI46" i="28"/>
  <c r="W46" i="28"/>
  <c r="W117" i="28"/>
  <c r="AI117" i="28"/>
  <c r="AA243" i="28"/>
  <c r="L256" i="28"/>
  <c r="L246" i="28"/>
  <c r="U246" i="28"/>
  <c r="V246" i="28" s="1"/>
  <c r="AI319" i="28"/>
  <c r="W319" i="28"/>
  <c r="AA259" i="28"/>
  <c r="AI305" i="28"/>
  <c r="W305" i="28"/>
  <c r="L283" i="28"/>
  <c r="W72" i="28"/>
  <c r="AI72" i="28"/>
  <c r="L150" i="28"/>
  <c r="L184" i="28"/>
  <c r="U184" i="28"/>
  <c r="V184" i="28" s="1"/>
  <c r="L29" i="28"/>
  <c r="AI49" i="28"/>
  <c r="W49" i="28"/>
  <c r="AC19" i="28"/>
  <c r="AA19" i="28"/>
  <c r="W332" i="28"/>
  <c r="AI332" i="28"/>
  <c r="AA344" i="28"/>
  <c r="AC344" i="28"/>
  <c r="W263" i="28"/>
  <c r="AI263" i="28"/>
  <c r="W199" i="28"/>
  <c r="AI199" i="28"/>
  <c r="K244" i="28"/>
  <c r="I244" i="28"/>
  <c r="AA159" i="28"/>
  <c r="AC360" i="28"/>
  <c r="AA360" i="28"/>
  <c r="I294" i="28"/>
  <c r="K294" i="28"/>
  <c r="AA277" i="28"/>
  <c r="AL336" i="28"/>
  <c r="Y336" i="28"/>
  <c r="AD336" i="28" s="1"/>
  <c r="AM336" i="28" s="1"/>
  <c r="L284" i="28"/>
  <c r="AJ296" i="28"/>
  <c r="R296" i="28"/>
  <c r="S296" i="28" s="1"/>
  <c r="T296" i="28" s="1"/>
  <c r="L91" i="28"/>
  <c r="AI78" i="28"/>
  <c r="W78" i="28"/>
  <c r="AA21" i="28"/>
  <c r="U197" i="28"/>
  <c r="V197" i="28" s="1"/>
  <c r="L197" i="28"/>
  <c r="AC202" i="28"/>
  <c r="AA202" i="28"/>
  <c r="R67" i="28"/>
  <c r="S67" i="28" s="1"/>
  <c r="T67" i="28" s="1"/>
  <c r="AJ67" i="28"/>
  <c r="AA67" i="28"/>
  <c r="R36" i="28"/>
  <c r="S36" i="28" s="1"/>
  <c r="T36" i="28" s="1"/>
  <c r="AJ36" i="28"/>
  <c r="AA36" i="28"/>
  <c r="L97" i="28"/>
  <c r="AI20" i="28"/>
  <c r="W20" i="28"/>
  <c r="R115" i="28"/>
  <c r="S115" i="28" s="1"/>
  <c r="T115" i="28" s="1"/>
  <c r="AJ115" i="28"/>
  <c r="L84" i="28"/>
  <c r="U84" i="28"/>
  <c r="V84" i="28" s="1"/>
  <c r="L46" i="28"/>
  <c r="U46" i="28"/>
  <c r="V46" i="28" s="1"/>
  <c r="U117" i="28"/>
  <c r="V117" i="28" s="1"/>
  <c r="L117" i="28"/>
  <c r="AA117" i="28" s="1"/>
  <c r="K228" i="28"/>
  <c r="I228" i="28"/>
  <c r="L161" i="28"/>
  <c r="U161" i="28"/>
  <c r="V161" i="28" s="1"/>
  <c r="L299" i="28"/>
  <c r="AA299" i="28" s="1"/>
  <c r="L168" i="28"/>
  <c r="AA281" i="28"/>
  <c r="R281" i="28"/>
  <c r="S281" i="28" s="1"/>
  <c r="T281" i="28" s="1"/>
  <c r="U183" i="28"/>
  <c r="V183" i="28" s="1"/>
  <c r="L183" i="28"/>
  <c r="W185" i="28"/>
  <c r="AI185" i="28"/>
  <c r="AA348" i="28"/>
  <c r="U11" i="28"/>
  <c r="V11" i="28" s="1"/>
  <c r="L11" i="28"/>
  <c r="AJ250" i="28"/>
  <c r="R250" i="28"/>
  <c r="S250" i="28" s="1"/>
  <c r="T250" i="28" s="1"/>
  <c r="R53" i="28"/>
  <c r="S53" i="28" s="1"/>
  <c r="T53" i="28" s="1"/>
  <c r="AJ53" i="28"/>
  <c r="W107" i="28"/>
  <c r="AI107" i="28"/>
  <c r="L320" i="28"/>
  <c r="AA194" i="28"/>
  <c r="W246" i="28"/>
  <c r="AI246" i="28"/>
  <c r="AB312" i="28"/>
  <c r="X312" i="28"/>
  <c r="AA256" i="28"/>
  <c r="U342" i="28"/>
  <c r="V342" i="28" s="1"/>
  <c r="U317" i="28"/>
  <c r="V317" i="28" s="1"/>
  <c r="L306" i="28"/>
  <c r="L169" i="28"/>
  <c r="W290" i="28"/>
  <c r="AI290" i="28"/>
  <c r="L337" i="28"/>
  <c r="AA236" i="28"/>
  <c r="U306" i="28"/>
  <c r="V306" i="28" s="1"/>
  <c r="L300" i="28"/>
  <c r="AA300" i="28" s="1"/>
  <c r="K151" i="28"/>
  <c r="I151" i="28"/>
  <c r="U288" i="28"/>
  <c r="V288" i="28" s="1"/>
  <c r="W337" i="28"/>
  <c r="AI337" i="28"/>
  <c r="AA196" i="28"/>
  <c r="AI323" i="28"/>
  <c r="W323" i="28"/>
  <c r="I110" i="28"/>
  <c r="K110" i="28"/>
  <c r="L215" i="28"/>
  <c r="AA201" i="28"/>
  <c r="AA86" i="28"/>
  <c r="L139" i="28"/>
  <c r="AJ74" i="28"/>
  <c r="AC74" i="28"/>
  <c r="R74" i="28"/>
  <c r="S74" i="28" s="1"/>
  <c r="T74" i="28" s="1"/>
  <c r="AJ162" i="28"/>
  <c r="R162" i="28"/>
  <c r="S162" i="28" s="1"/>
  <c r="T162" i="28" s="1"/>
  <c r="U164" i="28"/>
  <c r="V164" i="28" s="1"/>
  <c r="L164" i="28"/>
  <c r="R271" i="28"/>
  <c r="S271" i="28" s="1"/>
  <c r="T271" i="28" s="1"/>
  <c r="AJ271" i="28"/>
  <c r="R172" i="28"/>
  <c r="S172" i="28" s="1"/>
  <c r="T172" i="28" s="1"/>
  <c r="AJ172" i="28"/>
  <c r="AI54" i="28"/>
  <c r="W54" i="28"/>
  <c r="W30" i="28"/>
  <c r="AI30" i="28"/>
  <c r="L20" i="28"/>
  <c r="U20" i="28"/>
  <c r="V20" i="28" s="1"/>
  <c r="AJ83" i="28"/>
  <c r="R83" i="28"/>
  <c r="S83" i="28" s="1"/>
  <c r="T83" i="28" s="1"/>
  <c r="AC170" i="28"/>
  <c r="AA170" i="28"/>
  <c r="AI39" i="28"/>
  <c r="W39" i="28"/>
  <c r="R19" i="28"/>
  <c r="S19" i="28" s="1"/>
  <c r="T19" i="28" s="1"/>
  <c r="R339" i="28"/>
  <c r="S339" i="28" s="1"/>
  <c r="T339" i="28" s="1"/>
  <c r="AJ339" i="28"/>
  <c r="W164" i="28"/>
  <c r="AI164" i="28"/>
  <c r="L15" i="28"/>
  <c r="U15" i="28"/>
  <c r="V15" i="28" s="1"/>
  <c r="AI103" i="28"/>
  <c r="W103" i="28"/>
  <c r="AA208" i="28"/>
  <c r="AC208" i="28"/>
  <c r="L66" i="28"/>
  <c r="AI94" i="28"/>
  <c r="L39" i="28"/>
  <c r="AA39" i="28" s="1"/>
  <c r="L127" i="28"/>
  <c r="U127" i="28"/>
  <c r="V127" i="28" s="1"/>
  <c r="K297" i="28"/>
  <c r="I297" i="28"/>
  <c r="AI15" i="28"/>
  <c r="W345" i="28"/>
  <c r="AI345" i="28"/>
  <c r="W147" i="28"/>
  <c r="AI147" i="28"/>
  <c r="AA319" i="28"/>
  <c r="W314" i="28"/>
  <c r="AI314" i="28"/>
  <c r="AA268" i="28"/>
  <c r="W192" i="28"/>
  <c r="AI192" i="28"/>
  <c r="U109" i="28"/>
  <c r="V109" i="28" s="1"/>
  <c r="L251" i="28"/>
  <c r="AL130" i="28"/>
  <c r="Y130" i="28"/>
  <c r="AD130" i="28" s="1"/>
  <c r="AM130" i="28" s="1"/>
  <c r="L210" i="28"/>
  <c r="AI157" i="28"/>
  <c r="W157" i="28"/>
  <c r="L159" i="28"/>
  <c r="U159" i="28"/>
  <c r="V159" i="28" s="1"/>
  <c r="AA28" i="28"/>
  <c r="L196" i="28"/>
  <c r="L176" i="28"/>
  <c r="AI38" i="28"/>
  <c r="W38" i="28"/>
  <c r="L101" i="28"/>
  <c r="U101" i="28"/>
  <c r="V101" i="28" s="1"/>
  <c r="AI180" i="28"/>
  <c r="W180" i="28"/>
  <c r="L147" i="28"/>
  <c r="I35" i="28"/>
  <c r="K35" i="28"/>
  <c r="AL42" i="28"/>
  <c r="Y42" i="28"/>
  <c r="AD42" i="28" s="1"/>
  <c r="AM42" i="28" s="1"/>
  <c r="L166" i="28"/>
  <c r="U166" i="28"/>
  <c r="V166" i="28" s="1"/>
  <c r="L48" i="28"/>
  <c r="AJ25" i="28"/>
  <c r="R25" i="28"/>
  <c r="S25" i="28" s="1"/>
  <c r="T25" i="28" s="1"/>
  <c r="AI320" i="28"/>
  <c r="W320" i="28"/>
  <c r="L331" i="28"/>
  <c r="U331" i="28"/>
  <c r="V331" i="28" s="1"/>
  <c r="AI215" i="28"/>
  <c r="W215" i="28"/>
  <c r="U163" i="28"/>
  <c r="V163" i="28" s="1"/>
  <c r="L163" i="28"/>
  <c r="AC140" i="28"/>
  <c r="AA140" i="28"/>
  <c r="AA109" i="28"/>
  <c r="AI210" i="28"/>
  <c r="W210" i="28"/>
  <c r="L103" i="28"/>
  <c r="W66" i="28"/>
  <c r="AI66" i="28"/>
  <c r="AI358" i="28"/>
  <c r="W358" i="28"/>
  <c r="AA215" i="28"/>
  <c r="L123" i="28"/>
  <c r="U123" i="28"/>
  <c r="V123" i="28" s="1"/>
  <c r="AI253" i="28"/>
  <c r="W253" i="28"/>
  <c r="AA185" i="28"/>
  <c r="AC185" i="28"/>
  <c r="U59" i="28"/>
  <c r="V59" i="28" s="1"/>
  <c r="X92" i="28"/>
  <c r="AB92" i="28"/>
  <c r="U154" i="28"/>
  <c r="V154" i="28" s="1"/>
  <c r="L154" i="28"/>
  <c r="AC130" i="28"/>
  <c r="AA130" i="28"/>
  <c r="K205" i="28"/>
  <c r="I205" i="28"/>
  <c r="AJ191" i="28"/>
  <c r="R191" i="28"/>
  <c r="S191" i="28" s="1"/>
  <c r="T191" i="28" s="1"/>
  <c r="L43" i="28"/>
  <c r="AA189" i="28"/>
  <c r="U103" i="28"/>
  <c r="V103" i="28" s="1"/>
  <c r="AI24" i="28"/>
  <c r="W24" i="28"/>
  <c r="AI101" i="28"/>
  <c r="W101" i="28"/>
  <c r="L279" i="28"/>
  <c r="W95" i="28"/>
  <c r="AI95" i="28"/>
  <c r="R119" i="28"/>
  <c r="S119" i="28" s="1"/>
  <c r="T119" i="28" s="1"/>
  <c r="AJ119" i="28"/>
  <c r="R26" i="28"/>
  <c r="S26" i="28" s="1"/>
  <c r="T26" i="28" s="1"/>
  <c r="AJ26" i="28"/>
  <c r="I113" i="28"/>
  <c r="K113" i="28"/>
  <c r="L309" i="28"/>
  <c r="AA309" i="28" s="1"/>
  <c r="AA288" i="28"/>
  <c r="AI269" i="28"/>
  <c r="W269" i="28"/>
  <c r="AC71" i="28"/>
  <c r="AA71" i="28"/>
  <c r="L157" i="28"/>
  <c r="L94" i="28"/>
  <c r="L241" i="28"/>
  <c r="AA241" i="28" s="1"/>
  <c r="AA350" i="28"/>
  <c r="AC261" i="28"/>
  <c r="AA261" i="28"/>
  <c r="W307" i="28"/>
  <c r="AI307" i="28"/>
  <c r="R236" i="28"/>
  <c r="S236" i="28" s="1"/>
  <c r="T236" i="28" s="1"/>
  <c r="AA234" i="28"/>
  <c r="AC234" i="28"/>
  <c r="U139" i="28"/>
  <c r="V139" i="28" s="1"/>
  <c r="U196" i="28"/>
  <c r="V196" i="28" s="1"/>
  <c r="AA180" i="28"/>
  <c r="L298" i="28"/>
  <c r="U88" i="28"/>
  <c r="V88" i="28" s="1"/>
  <c r="L88" i="28"/>
  <c r="AI261" i="28"/>
  <c r="W123" i="28"/>
  <c r="AI123" i="28"/>
  <c r="AI329" i="28"/>
  <c r="W329" i="28"/>
  <c r="L253" i="28"/>
  <c r="AC29" i="28"/>
  <c r="AJ293" i="28"/>
  <c r="R293" i="28"/>
  <c r="S293" i="28" s="1"/>
  <c r="T293" i="28" s="1"/>
  <c r="W70" i="28"/>
  <c r="AI70" i="28"/>
  <c r="AA65" i="28"/>
  <c r="W221" i="28"/>
  <c r="AI221" i="28"/>
  <c r="AJ87" i="28"/>
  <c r="R87" i="28"/>
  <c r="S87" i="28" s="1"/>
  <c r="T87" i="28" s="1"/>
  <c r="AC87" i="28"/>
  <c r="AA87" i="28"/>
  <c r="W154" i="28"/>
  <c r="AI154" i="28"/>
  <c r="AJ259" i="28"/>
  <c r="R259" i="28"/>
  <c r="S259" i="28" s="1"/>
  <c r="T259" i="28" s="1"/>
  <c r="W214" i="28"/>
  <c r="AI214" i="28"/>
  <c r="R165" i="28"/>
  <c r="S165" i="28" s="1"/>
  <c r="T165" i="28" s="1"/>
  <c r="AJ165" i="28"/>
  <c r="W43" i="28"/>
  <c r="AI43" i="28"/>
  <c r="AB104" i="28"/>
  <c r="L24" i="28"/>
  <c r="AC47" i="28"/>
  <c r="AA47" i="28"/>
  <c r="U85" i="28"/>
  <c r="V85" i="28" s="1"/>
  <c r="AC104" i="28"/>
  <c r="AA104" i="28"/>
  <c r="AI279" i="28"/>
  <c r="W279" i="28"/>
  <c r="AJ254" i="28"/>
  <c r="R254" i="28"/>
  <c r="S254" i="28" s="1"/>
  <c r="T254" i="28" s="1"/>
  <c r="AJ27" i="28"/>
  <c r="R27" i="28"/>
  <c r="S27" i="28" s="1"/>
  <c r="T27" i="28" s="1"/>
  <c r="L95" i="28"/>
  <c r="U95" i="28"/>
  <c r="V95" i="28" s="1"/>
  <c r="AC42" i="28"/>
  <c r="AA42" i="28"/>
  <c r="R21" i="28"/>
  <c r="S21" i="28" s="1"/>
  <c r="T21" i="28" s="1"/>
  <c r="AJ155" i="28"/>
  <c r="R155" i="28"/>
  <c r="S155" i="28" s="1"/>
  <c r="T155" i="28" s="1"/>
  <c r="K359" i="28"/>
  <c r="I359" i="28"/>
  <c r="AA279" i="28"/>
  <c r="L146" i="28"/>
  <c r="U146" i="28"/>
  <c r="V146" i="28" s="1"/>
  <c r="L275" i="28"/>
  <c r="AA275" i="28" s="1"/>
  <c r="W144" i="28"/>
  <c r="AI144" i="28"/>
  <c r="R28" i="28"/>
  <c r="S28" i="28" s="1"/>
  <c r="T28" i="28" s="1"/>
  <c r="AJ28" i="28"/>
  <c r="AI48" i="28"/>
  <c r="W48" i="28"/>
  <c r="U283" i="28"/>
  <c r="V283" i="28" s="1"/>
  <c r="L89" i="28"/>
  <c r="U89" i="28"/>
  <c r="V89" i="28" s="1"/>
  <c r="AJ356" i="28"/>
  <c r="R356" i="28"/>
  <c r="S356" i="28" s="1"/>
  <c r="T356" i="28" s="1"/>
  <c r="U274" i="28"/>
  <c r="V274" i="28" s="1"/>
  <c r="R272" i="28"/>
  <c r="S272" i="28" s="1"/>
  <c r="T272" i="28" s="1"/>
  <c r="AJ272" i="28"/>
  <c r="AA272" i="28"/>
  <c r="AJ245" i="28"/>
  <c r="R245" i="28"/>
  <c r="S245" i="28" s="1"/>
  <c r="T245" i="28" s="1"/>
  <c r="AA70" i="28"/>
  <c r="U215" i="28"/>
  <c r="V215" i="28" s="1"/>
  <c r="L261" i="28"/>
  <c r="L329" i="28"/>
  <c r="U185" i="28"/>
  <c r="V185" i="28" s="1"/>
  <c r="W287" i="28"/>
  <c r="AI287" i="28"/>
  <c r="L70" i="28"/>
  <c r="U70" i="28"/>
  <c r="V70" i="28" s="1"/>
  <c r="AA162" i="28"/>
  <c r="R142" i="28"/>
  <c r="S142" i="28" s="1"/>
  <c r="T142" i="28" s="1"/>
  <c r="AJ142" i="28"/>
  <c r="AA66" i="28"/>
  <c r="AC66" i="28"/>
  <c r="L214" i="28"/>
  <c r="AA62" i="28"/>
  <c r="L111" i="28"/>
  <c r="U111" i="28"/>
  <c r="V111" i="28" s="1"/>
  <c r="W44" i="28"/>
  <c r="AI44" i="28"/>
  <c r="AB289" i="28"/>
  <c r="W80" i="28"/>
  <c r="AI80" i="28"/>
  <c r="X90" i="28"/>
  <c r="AA240" i="28"/>
  <c r="W13" i="28"/>
  <c r="AI13" i="28"/>
  <c r="W124" i="28"/>
  <c r="AI124" i="28"/>
  <c r="AI292" i="28"/>
  <c r="L318" i="28"/>
  <c r="I233" i="28"/>
  <c r="K233" i="28"/>
  <c r="L323" i="28"/>
  <c r="U323" i="28"/>
  <c r="V323" i="28" s="1"/>
  <c r="AI280" i="28"/>
  <c r="W280" i="28"/>
  <c r="L144" i="28"/>
  <c r="U144" i="28"/>
  <c r="V144" i="28" s="1"/>
  <c r="AJ321" i="28"/>
  <c r="R321" i="28"/>
  <c r="S321" i="28" s="1"/>
  <c r="T321" i="28" s="1"/>
  <c r="AI331" i="28"/>
  <c r="W331" i="28"/>
  <c r="AA284" i="28"/>
  <c r="AC188" i="28"/>
  <c r="L302" i="28"/>
  <c r="L248" i="28"/>
  <c r="U248" i="28"/>
  <c r="V248" i="28" s="1"/>
  <c r="W88" i="28"/>
  <c r="AI88" i="28"/>
  <c r="K295" i="28"/>
  <c r="I295" i="28"/>
  <c r="K219" i="28"/>
  <c r="I219" i="28"/>
  <c r="U300" i="28"/>
  <c r="V300" i="28" s="1"/>
  <c r="AA358" i="28"/>
  <c r="L307" i="28"/>
  <c r="AI298" i="28"/>
  <c r="W298" i="28"/>
  <c r="K355" i="28"/>
  <c r="I355" i="28"/>
  <c r="AJ240" i="28"/>
  <c r="R240" i="28"/>
  <c r="S240" i="28" s="1"/>
  <c r="T240" i="28" s="1"/>
  <c r="AI131" i="28"/>
  <c r="W131" i="28"/>
  <c r="AI243" i="28"/>
  <c r="W243" i="28"/>
  <c r="K285" i="28"/>
  <c r="I285" i="28"/>
  <c r="L291" i="28"/>
  <c r="U291" i="28"/>
  <c r="V291" i="28" s="1"/>
  <c r="K226" i="28"/>
  <c r="I226" i="28"/>
  <c r="X311" i="28"/>
  <c r="AA107" i="28"/>
  <c r="AA172" i="28"/>
  <c r="W353" i="28"/>
  <c r="AI353" i="28"/>
  <c r="AJ224" i="28"/>
  <c r="R224" i="28"/>
  <c r="S224" i="28" s="1"/>
  <c r="T224" i="28" s="1"/>
  <c r="AJ222" i="28"/>
  <c r="R222" i="28"/>
  <c r="S222" i="28" s="1"/>
  <c r="T222" i="28" s="1"/>
  <c r="AI257" i="28"/>
  <c r="W257" i="28"/>
  <c r="L93" i="28"/>
  <c r="L287" i="28"/>
  <c r="AC59" i="28"/>
  <c r="AA59" i="28"/>
  <c r="W195" i="28"/>
  <c r="AI195" i="28"/>
  <c r="AA48" i="28"/>
  <c r="L106" i="28"/>
  <c r="U106" i="28"/>
  <c r="V106" i="28" s="1"/>
  <c r="U207" i="28"/>
  <c r="V207" i="28" s="1"/>
  <c r="L207" i="28"/>
  <c r="AI111" i="28"/>
  <c r="W111" i="28"/>
  <c r="AI218" i="28"/>
  <c r="W218" i="28"/>
  <c r="U134" i="28"/>
  <c r="V134" i="28" s="1"/>
  <c r="L134" i="28"/>
  <c r="W189" i="28"/>
  <c r="AI189" i="28"/>
  <c r="AI65" i="28"/>
  <c r="W65" i="28"/>
  <c r="L73" i="28"/>
  <c r="U73" i="28"/>
  <c r="V73" i="28" s="1"/>
  <c r="AI238" i="28"/>
  <c r="W238" i="28"/>
  <c r="L13" i="28"/>
  <c r="W149" i="28"/>
  <c r="AI149" i="28"/>
  <c r="W23" i="28"/>
  <c r="AI23" i="28"/>
  <c r="U124" i="28"/>
  <c r="V124" i="28" s="1"/>
  <c r="L124" i="28"/>
  <c r="AI61" i="28"/>
  <c r="W61" i="28"/>
  <c r="K258" i="28"/>
  <c r="I258" i="28"/>
  <c r="AI275" i="28"/>
  <c r="W275" i="28"/>
  <c r="L54" i="28"/>
  <c r="U54" i="28"/>
  <c r="V54" i="28" s="1"/>
  <c r="AI252" i="28"/>
  <c r="W252" i="28"/>
  <c r="W318" i="28"/>
  <c r="AI318" i="28"/>
  <c r="W176" i="28"/>
  <c r="AI176" i="28"/>
  <c r="AI166" i="28"/>
  <c r="W227" i="28"/>
  <c r="AI227" i="28"/>
  <c r="L132" i="28"/>
  <c r="U135" i="28"/>
  <c r="V135" i="28" s="1"/>
  <c r="K249" i="28"/>
  <c r="I249" i="28"/>
  <c r="AJ328" i="28"/>
  <c r="R328" i="28"/>
  <c r="S328" i="28" s="1"/>
  <c r="T328" i="28" s="1"/>
  <c r="R332" i="28"/>
  <c r="S332" i="28" s="1"/>
  <c r="T332" i="28" s="1"/>
  <c r="AJ332" i="28"/>
  <c r="I137" i="28"/>
  <c r="K137" i="28"/>
  <c r="U94" i="28"/>
  <c r="V94" i="28" s="1"/>
  <c r="R315" i="28"/>
  <c r="S315" i="28" s="1"/>
  <c r="T315" i="28" s="1"/>
  <c r="AA315" i="28"/>
  <c r="AJ315" i="28"/>
  <c r="AA282" i="28"/>
  <c r="K262" i="28"/>
  <c r="I262" i="28"/>
  <c r="AA341" i="28"/>
  <c r="K178" i="28"/>
  <c r="I178" i="28"/>
  <c r="U243" i="28"/>
  <c r="V243" i="28" s="1"/>
  <c r="L243" i="28"/>
  <c r="U299" i="28"/>
  <c r="V299" i="28" s="1"/>
  <c r="AA212" i="28"/>
  <c r="AC212" i="28"/>
  <c r="AI291" i="28"/>
  <c r="W291" i="28"/>
  <c r="L338" i="28"/>
  <c r="AA88" i="28"/>
  <c r="AA150" i="28"/>
  <c r="L353" i="28"/>
  <c r="U353" i="28"/>
  <c r="V353" i="28" s="1"/>
  <c r="AI217" i="28"/>
  <c r="W217" i="28"/>
  <c r="AI64" i="28"/>
  <c r="L257" i="28"/>
  <c r="AI93" i="28"/>
  <c r="W93" i="28"/>
  <c r="AA142" i="28"/>
  <c r="U86" i="28"/>
  <c r="V86" i="28" s="1"/>
  <c r="AA45" i="28"/>
  <c r="AC45" i="28"/>
  <c r="L195" i="28"/>
  <c r="AA38" i="28"/>
  <c r="AA80" i="28"/>
  <c r="R239" i="28"/>
  <c r="S239" i="28" s="1"/>
  <c r="T239" i="28" s="1"/>
  <c r="AJ239" i="28"/>
  <c r="AA239" i="28"/>
  <c r="AI106" i="28"/>
  <c r="W106" i="28"/>
  <c r="W207" i="28"/>
  <c r="AI207" i="28"/>
  <c r="AC153" i="28"/>
  <c r="AA153" i="28"/>
  <c r="I56" i="28"/>
  <c r="K56" i="28"/>
  <c r="U218" i="28"/>
  <c r="V218" i="28" s="1"/>
  <c r="L218" i="28"/>
  <c r="AI134" i="28"/>
  <c r="W134" i="28"/>
  <c r="AA16" i="28"/>
  <c r="L60" i="28"/>
  <c r="AA60" i="28" s="1"/>
  <c r="AA156" i="28"/>
  <c r="AC156" i="28"/>
  <c r="L65" i="28"/>
  <c r="R16" i="28"/>
  <c r="S16" i="28" s="1"/>
  <c r="T16" i="28" s="1"/>
  <c r="AI73" i="28"/>
  <c r="W73" i="28"/>
  <c r="L238" i="28"/>
  <c r="U238" i="28"/>
  <c r="V238" i="28" s="1"/>
  <c r="AA225" i="28"/>
  <c r="L230" i="28"/>
  <c r="U230" i="28"/>
  <c r="V230" i="28" s="1"/>
  <c r="U149" i="28"/>
  <c r="V149" i="28" s="1"/>
  <c r="L149" i="28"/>
  <c r="R77" i="28"/>
  <c r="S77" i="28" s="1"/>
  <c r="T77" i="28" s="1"/>
  <c r="AC77" i="28"/>
  <c r="AA77" i="28"/>
  <c r="AJ77" i="28"/>
  <c r="AJ203" i="28"/>
  <c r="R203" i="28"/>
  <c r="S203" i="28" s="1"/>
  <c r="T203" i="28" s="1"/>
  <c r="L23" i="28"/>
  <c r="W81" i="28"/>
  <c r="AI81" i="28"/>
  <c r="L61" i="28"/>
  <c r="I171" i="28"/>
  <c r="K171" i="28"/>
  <c r="K334" i="28"/>
  <c r="I334" i="28"/>
  <c r="AJ277" i="28"/>
  <c r="R277" i="28"/>
  <c r="S277" i="28" s="1"/>
  <c r="T277" i="28" s="1"/>
  <c r="K232" i="28"/>
  <c r="I232" i="28"/>
  <c r="L278" i="28"/>
  <c r="U280" i="28"/>
  <c r="V280" i="28" s="1"/>
  <c r="L280" i="28"/>
  <c r="AI251" i="28"/>
  <c r="AI127" i="28"/>
  <c r="W127" i="28"/>
  <c r="W194" i="28"/>
  <c r="AI194" i="28"/>
  <c r="AA245" i="28"/>
  <c r="L314" i="28"/>
  <c r="U314" i="28"/>
  <c r="V314" i="28" s="1"/>
  <c r="AC305" i="28"/>
  <c r="AA305" i="28"/>
  <c r="L82" i="28"/>
  <c r="U82" i="28"/>
  <c r="V82" i="28" s="1"/>
  <c r="AA127" i="28"/>
  <c r="I229" i="28"/>
  <c r="K229" i="28"/>
  <c r="AJ351" i="28"/>
  <c r="R351" i="28"/>
  <c r="S351" i="28" s="1"/>
  <c r="T351" i="28" s="1"/>
  <c r="AA231" i="28"/>
  <c r="L352" i="28"/>
  <c r="W354" i="28"/>
  <c r="AI354" i="28"/>
  <c r="K198" i="28"/>
  <c r="I198" i="28"/>
  <c r="AA252" i="28"/>
  <c r="AA349" i="28"/>
  <c r="W350" i="28"/>
  <c r="AI350" i="28"/>
  <c r="K347" i="28"/>
  <c r="I347" i="28"/>
  <c r="U341" i="28"/>
  <c r="V341" i="28" s="1"/>
  <c r="U354" i="28"/>
  <c r="V354" i="28" s="1"/>
  <c r="L354" i="28"/>
  <c r="K158" i="28"/>
  <c r="I158" i="28"/>
  <c r="U251" i="28"/>
  <c r="V251" i="28" s="1"/>
  <c r="AC290" i="28"/>
  <c r="AA290" i="28"/>
  <c r="AC329" i="28"/>
  <c r="AA329" i="28"/>
  <c r="L350" i="28"/>
  <c r="W242" i="28"/>
  <c r="AI242" i="28"/>
  <c r="R322" i="28"/>
  <c r="S322" i="28" s="1"/>
  <c r="T322" i="28" s="1"/>
  <c r="AJ322" i="28"/>
  <c r="U210" i="28"/>
  <c r="V210" i="28" s="1"/>
  <c r="AI338" i="28"/>
  <c r="W338" i="28"/>
  <c r="U150" i="28"/>
  <c r="V150" i="28" s="1"/>
  <c r="AJ202" i="28"/>
  <c r="R202" i="28"/>
  <c r="S202" i="28" s="1"/>
  <c r="T202" i="28" s="1"/>
  <c r="L64" i="28"/>
  <c r="L357" i="28"/>
  <c r="AA213" i="28"/>
  <c r="AC213" i="28"/>
  <c r="AI68" i="28"/>
  <c r="W68" i="28"/>
  <c r="AA227" i="28"/>
  <c r="L69" i="28"/>
  <c r="R234" i="28"/>
  <c r="S234" i="28" s="1"/>
  <c r="T234" i="28" s="1"/>
  <c r="AJ234" i="28"/>
  <c r="U141" i="28"/>
  <c r="V141" i="28" s="1"/>
  <c r="L141" i="28"/>
  <c r="AI63" i="28"/>
  <c r="W63" i="28"/>
  <c r="W247" i="28"/>
  <c r="AI247" i="28"/>
  <c r="AA167" i="28"/>
  <c r="K143" i="28"/>
  <c r="I143" i="28"/>
  <c r="AB96" i="28"/>
  <c r="X99" i="28"/>
  <c r="W182" i="28"/>
  <c r="AI182" i="28"/>
  <c r="AI58" i="28"/>
  <c r="R194" i="28"/>
  <c r="S194" i="28" s="1"/>
  <c r="T194" i="28" s="1"/>
  <c r="W230" i="28"/>
  <c r="AI230" i="28"/>
  <c r="AI41" i="28"/>
  <c r="W41" i="28"/>
  <c r="R57" i="28"/>
  <c r="S57" i="28" s="1"/>
  <c r="T57" i="28" s="1"/>
  <c r="AJ57" i="28"/>
  <c r="L81" i="28"/>
  <c r="U81" i="28"/>
  <c r="V81" i="28" s="1"/>
  <c r="AJ47" i="28"/>
  <c r="R47" i="28"/>
  <c r="S47" i="28" s="1"/>
  <c r="T47" i="28" s="1"/>
  <c r="I260" i="28"/>
  <c r="K260" i="28"/>
  <c r="AC193" i="28"/>
  <c r="AA193" i="28"/>
  <c r="AA332" i="28"/>
  <c r="AI248" i="28"/>
  <c r="W248" i="28"/>
  <c r="W240" i="28"/>
  <c r="AI240" i="28"/>
  <c r="R267" i="28"/>
  <c r="S267" i="28" s="1"/>
  <c r="T267" i="28" s="1"/>
  <c r="AI360" i="28"/>
  <c r="W360" i="28"/>
  <c r="U43" i="28"/>
  <c r="V43" i="28" s="1"/>
  <c r="AA133" i="28"/>
  <c r="X32" i="28"/>
  <c r="AJ44" i="28"/>
  <c r="R44" i="28"/>
  <c r="S44" i="28" s="1"/>
  <c r="T44" i="28" s="1"/>
  <c r="AI98" i="28"/>
  <c r="AJ52" i="28"/>
  <c r="R52" i="28"/>
  <c r="S52" i="28" s="1"/>
  <c r="T52" i="28" s="1"/>
  <c r="AC44" i="28"/>
  <c r="AA115" i="28"/>
  <c r="W173" i="28"/>
  <c r="AI173" i="28"/>
  <c r="L58" i="28"/>
  <c r="AJ186" i="28"/>
  <c r="R186" i="28"/>
  <c r="S186" i="28" s="1"/>
  <c r="T186" i="28" s="1"/>
  <c r="L41" i="28"/>
  <c r="R51" i="28"/>
  <c r="S51" i="28" s="1"/>
  <c r="T51" i="28" s="1"/>
  <c r="AJ51" i="28"/>
  <c r="R182" i="28"/>
  <c r="S182" i="28" s="1"/>
  <c r="T182" i="28" s="1"/>
  <c r="AI50" i="28"/>
  <c r="W50" i="28"/>
  <c r="AC339" i="28"/>
  <c r="AA339" i="28"/>
  <c r="Y255" i="28"/>
  <c r="AD255" i="28" s="1"/>
  <c r="AM255" i="28" s="1"/>
  <c r="AL255" i="28"/>
  <c r="AA34" i="28"/>
  <c r="R34" i="28"/>
  <c r="S34" i="28" s="1"/>
  <c r="T34" i="28" s="1"/>
  <c r="U345" i="28"/>
  <c r="V345" i="28" s="1"/>
  <c r="L345" i="28"/>
  <c r="L227" i="28"/>
  <c r="L192" i="28"/>
  <c r="U192" i="28"/>
  <c r="V192" i="28" s="1"/>
  <c r="AA321" i="28"/>
  <c r="AA83" i="28"/>
  <c r="AI159" i="28"/>
  <c r="W159" i="28"/>
  <c r="W196" i="28"/>
  <c r="AI196" i="28"/>
  <c r="AA53" i="28"/>
  <c r="L180" i="28"/>
  <c r="AJ100" i="28"/>
  <c r="R100" i="28"/>
  <c r="S100" i="28" s="1"/>
  <c r="T100" i="28" s="1"/>
  <c r="AA296" i="28"/>
  <c r="L221" i="28"/>
  <c r="AA221" i="28" s="1"/>
  <c r="Y270" i="28"/>
  <c r="AD270" i="28" s="1"/>
  <c r="AM270" i="28" s="1"/>
  <c r="AL270" i="28"/>
  <c r="K138" i="28"/>
  <c r="I138" i="28"/>
  <c r="AC251" i="28"/>
  <c r="AA251" i="28"/>
  <c r="AJ324" i="28"/>
  <c r="R324" i="28"/>
  <c r="S324" i="28" s="1"/>
  <c r="T324" i="28" s="1"/>
  <c r="U242" i="28"/>
  <c r="V242" i="28" s="1"/>
  <c r="L242" i="28"/>
  <c r="AJ290" i="28"/>
  <c r="R290" i="28"/>
  <c r="S290" i="28" s="1"/>
  <c r="T290" i="28" s="1"/>
  <c r="AA276" i="28"/>
  <c r="AL335" i="28"/>
  <c r="AC335" i="28"/>
  <c r="Y335" i="28"/>
  <c r="AD335" i="28" s="1"/>
  <c r="AM335" i="28" s="1"/>
  <c r="L68" i="28"/>
  <c r="U68" i="28"/>
  <c r="V68" i="28" s="1"/>
  <c r="W200" i="28"/>
  <c r="AI200" i="28"/>
  <c r="L63" i="28"/>
  <c r="U63" i="28"/>
  <c r="V63" i="28" s="1"/>
  <c r="L160" i="28"/>
  <c r="L360" i="28"/>
  <c r="L79" i="28"/>
  <c r="AI122" i="28"/>
  <c r="W122" i="28"/>
  <c r="AA286" i="28"/>
  <c r="U49" i="28"/>
  <c r="V49" i="28" s="1"/>
  <c r="L136" i="28"/>
  <c r="U169" i="28"/>
  <c r="V169" i="28" s="1"/>
  <c r="L187" i="28"/>
  <c r="R316" i="28"/>
  <c r="S316" i="28" s="1"/>
  <c r="T316" i="28" s="1"/>
  <c r="AB188" i="28"/>
  <c r="AC31" i="28"/>
  <c r="AA31" i="28"/>
  <c r="L200" i="28"/>
  <c r="W128" i="28"/>
  <c r="AI128" i="28"/>
  <c r="AA217" i="28"/>
  <c r="U126" i="28"/>
  <c r="V126" i="28" s="1"/>
  <c r="L116" i="28"/>
  <c r="U66" i="28"/>
  <c r="V66" i="28" s="1"/>
  <c r="AC214" i="28"/>
  <c r="K75" i="28"/>
  <c r="K361" i="28" s="1"/>
  <c r="L361" i="28" s="1"/>
  <c r="AJ361" i="28" s="1"/>
  <c r="I75" i="28"/>
  <c r="W160" i="28"/>
  <c r="AI160" i="28"/>
  <c r="L98" i="28"/>
  <c r="AA96" i="28"/>
  <c r="L105" i="28"/>
  <c r="U105" i="28"/>
  <c r="V105" i="28" s="1"/>
  <c r="AA191" i="28"/>
  <c r="R80" i="28"/>
  <c r="S80" i="28" s="1"/>
  <c r="T80" i="28" s="1"/>
  <c r="AJ80" i="28"/>
  <c r="L148" i="28"/>
  <c r="U41" i="28"/>
  <c r="V41" i="28" s="1"/>
  <c r="L173" i="28"/>
  <c r="U173" i="28"/>
  <c r="V173" i="28" s="1"/>
  <c r="L10" i="28"/>
  <c r="U10" i="28"/>
  <c r="R76" i="28"/>
  <c r="S76" i="28" s="1"/>
  <c r="T76" i="28" s="1"/>
  <c r="AJ76" i="28"/>
  <c r="AI33" i="28"/>
  <c r="W33" i="28"/>
  <c r="L50" i="28"/>
  <c r="U50" i="28"/>
  <c r="V50" i="28" s="1"/>
  <c r="W352" i="28"/>
  <c r="AI352" i="28"/>
  <c r="L30" i="28"/>
  <c r="U30" i="28"/>
  <c r="V30" i="28" s="1"/>
  <c r="AI132" i="28"/>
  <c r="W132" i="28"/>
  <c r="R22" i="28"/>
  <c r="S22" i="28" s="1"/>
  <c r="T22" i="28" s="1"/>
  <c r="AJ22" i="28"/>
  <c r="AB255" i="28"/>
  <c r="L349" i="28"/>
  <c r="AI304" i="28"/>
  <c r="W304" i="28"/>
  <c r="AB304" i="28" s="1"/>
  <c r="AI346" i="28"/>
  <c r="W346" i="28"/>
  <c r="W357" i="28"/>
  <c r="AI357" i="28"/>
  <c r="AJ220" i="28"/>
  <c r="R220" i="28"/>
  <c r="S220" i="28" s="1"/>
  <c r="T220" i="28" s="1"/>
  <c r="AI141" i="28"/>
  <c r="W141" i="28"/>
  <c r="AC126" i="28"/>
  <c r="AA126" i="28"/>
  <c r="L247" i="28"/>
  <c r="W333" i="28"/>
  <c r="AI333" i="28"/>
  <c r="AI340" i="28"/>
  <c r="W340" i="28"/>
  <c r="AA266" i="28"/>
  <c r="L346" i="28"/>
  <c r="U320" i="28"/>
  <c r="V320" i="28" s="1"/>
  <c r="AI264" i="28"/>
  <c r="W264" i="28"/>
  <c r="AI326" i="28"/>
  <c r="L333" i="28"/>
  <c r="U340" i="28"/>
  <c r="V340" i="28" s="1"/>
  <c r="L340" i="28"/>
  <c r="X330" i="28"/>
  <c r="AB330" i="28"/>
  <c r="AC336" i="28"/>
  <c r="U247" i="28"/>
  <c r="V247" i="28" s="1"/>
  <c r="AA265" i="28"/>
  <c r="AA320" i="28"/>
  <c r="U176" i="28"/>
  <c r="V176" i="28" s="1"/>
  <c r="L264" i="28"/>
  <c r="U264" i="28"/>
  <c r="V264" i="28" s="1"/>
  <c r="L326" i="28"/>
  <c r="AA326" i="28" s="1"/>
  <c r="U325" i="28"/>
  <c r="V325" i="28" s="1"/>
  <c r="K206" i="28"/>
  <c r="I206" i="28"/>
  <c r="U276" i="28"/>
  <c r="V276" i="28" s="1"/>
  <c r="L122" i="28"/>
  <c r="U122" i="28"/>
  <c r="V122" i="28" s="1"/>
  <c r="R265" i="28"/>
  <c r="S265" i="28" s="1"/>
  <c r="T265" i="28" s="1"/>
  <c r="AJ265" i="28"/>
  <c r="L292" i="28"/>
  <c r="U241" i="28"/>
  <c r="V241" i="28" s="1"/>
  <c r="K14" i="28"/>
  <c r="I14" i="28"/>
  <c r="AI136" i="28"/>
  <c r="W136" i="28"/>
  <c r="R286" i="28"/>
  <c r="S286" i="28" s="1"/>
  <c r="T286" i="28" s="1"/>
  <c r="W187" i="28"/>
  <c r="AI187" i="28"/>
  <c r="L179" i="28"/>
  <c r="AJ204" i="28"/>
  <c r="R204" i="28"/>
  <c r="S204" i="28" s="1"/>
  <c r="T204" i="28" s="1"/>
  <c r="AA148" i="28"/>
  <c r="U128" i="28"/>
  <c r="V128" i="28" s="1"/>
  <c r="L128" i="28"/>
  <c r="L211" i="28"/>
  <c r="U211" i="28"/>
  <c r="V211" i="28" s="1"/>
  <c r="AJ237" i="28"/>
  <c r="R237" i="28"/>
  <c r="S237" i="28" s="1"/>
  <c r="T237" i="28" s="1"/>
  <c r="AI116" i="28"/>
  <c r="W116" i="28"/>
  <c r="R212" i="28"/>
  <c r="S212" i="28" s="1"/>
  <c r="T212" i="28" s="1"/>
  <c r="AJ212" i="28"/>
  <c r="L145" i="28"/>
  <c r="AC165" i="28"/>
  <c r="AA165" i="28"/>
  <c r="W86" i="28"/>
  <c r="AI86" i="28"/>
  <c r="AI105" i="28"/>
  <c r="W105" i="28"/>
  <c r="W26" i="28"/>
  <c r="AI26" i="28"/>
  <c r="U61" i="28"/>
  <c r="V61" i="28" s="1"/>
  <c r="L133" i="28"/>
  <c r="L175" i="28"/>
  <c r="AC175" i="28" s="1"/>
  <c r="AJ153" i="28"/>
  <c r="R153" i="28"/>
  <c r="S153" i="28" s="1"/>
  <c r="T153" i="28" s="1"/>
  <c r="W10" i="28"/>
  <c r="AI10" i="28"/>
  <c r="L33" i="28"/>
  <c r="AJ45" i="28"/>
  <c r="R45" i="28"/>
  <c r="S45" i="28" s="1"/>
  <c r="T45" i="28" s="1"/>
  <c r="AJ160" i="28" l="1"/>
  <c r="R160" i="28"/>
  <c r="S160" i="28" s="1"/>
  <c r="T160" i="28" s="1"/>
  <c r="X201" i="28"/>
  <c r="AB201" i="28"/>
  <c r="AL330" i="28"/>
  <c r="Y330" i="28"/>
  <c r="AD330" i="28" s="1"/>
  <c r="AM330" i="28" s="1"/>
  <c r="AC330" i="28"/>
  <c r="R247" i="28"/>
  <c r="S247" i="28" s="1"/>
  <c r="T247" i="28" s="1"/>
  <c r="AA247" i="28"/>
  <c r="AJ247" i="28"/>
  <c r="AB22" i="28"/>
  <c r="X22" i="28"/>
  <c r="X316" i="28"/>
  <c r="AB316" i="28"/>
  <c r="AL99" i="28"/>
  <c r="Y99" i="28"/>
  <c r="AD99" i="28" s="1"/>
  <c r="AM99" i="28" s="1"/>
  <c r="R350" i="28"/>
  <c r="S350" i="28" s="1"/>
  <c r="T350" i="28" s="1"/>
  <c r="AJ350" i="28"/>
  <c r="R82" i="28"/>
  <c r="S82" i="28" s="1"/>
  <c r="T82" i="28" s="1"/>
  <c r="AA82" i="28"/>
  <c r="AJ82" i="28"/>
  <c r="AC82" i="28"/>
  <c r="AI232" i="28"/>
  <c r="W232" i="28"/>
  <c r="AJ149" i="28"/>
  <c r="R149" i="28"/>
  <c r="S149" i="28" s="1"/>
  <c r="T149" i="28" s="1"/>
  <c r="AA149" i="28"/>
  <c r="AC300" i="28"/>
  <c r="AJ132" i="28"/>
  <c r="R132" i="28"/>
  <c r="S132" i="28" s="1"/>
  <c r="T132" i="28" s="1"/>
  <c r="AC60" i="28"/>
  <c r="X245" i="28"/>
  <c r="AB245" i="28"/>
  <c r="L113" i="28"/>
  <c r="U113" i="28"/>
  <c r="V113" i="28" s="1"/>
  <c r="AJ43" i="28"/>
  <c r="R43" i="28"/>
  <c r="S43" i="28" s="1"/>
  <c r="T43" i="28" s="1"/>
  <c r="AA43" i="28"/>
  <c r="AJ210" i="28"/>
  <c r="R210" i="28"/>
  <c r="S210" i="28" s="1"/>
  <c r="T210" i="28" s="1"/>
  <c r="AC210" i="28"/>
  <c r="AA210" i="28"/>
  <c r="W297" i="28"/>
  <c r="AI297" i="28"/>
  <c r="U294" i="28"/>
  <c r="V294" i="28" s="1"/>
  <c r="L294" i="28"/>
  <c r="X189" i="28"/>
  <c r="AB189" i="28"/>
  <c r="AC78" i="28"/>
  <c r="R78" i="28"/>
  <c r="S78" i="28" s="1"/>
  <c r="T78" i="28" s="1"/>
  <c r="AJ78" i="28"/>
  <c r="AA78" i="28"/>
  <c r="AJ135" i="28"/>
  <c r="AA135" i="28"/>
  <c r="R135" i="28"/>
  <c r="S135" i="28" s="1"/>
  <c r="T135" i="28" s="1"/>
  <c r="AC135" i="28"/>
  <c r="L178" i="28"/>
  <c r="U178" i="28"/>
  <c r="V178" i="28" s="1"/>
  <c r="R278" i="28"/>
  <c r="S278" i="28" s="1"/>
  <c r="T278" i="28" s="1"/>
  <c r="AJ278" i="28"/>
  <c r="AA278" i="28"/>
  <c r="AC278" i="28"/>
  <c r="W71" i="28"/>
  <c r="X71" i="28"/>
  <c r="AB71" i="28"/>
  <c r="R125" i="28"/>
  <c r="S125" i="28" s="1"/>
  <c r="T125" i="28" s="1"/>
  <c r="AJ125" i="28"/>
  <c r="AA125" i="28"/>
  <c r="AI75" i="28"/>
  <c r="W75" i="28"/>
  <c r="L232" i="28"/>
  <c r="U232" i="28"/>
  <c r="V232" i="28" s="1"/>
  <c r="R134" i="28"/>
  <c r="S134" i="28" s="1"/>
  <c r="T134" i="28" s="1"/>
  <c r="AJ134" i="28"/>
  <c r="AC134" i="28"/>
  <c r="AA134" i="28"/>
  <c r="AL311" i="28"/>
  <c r="Y311" i="28"/>
  <c r="AD311" i="28" s="1"/>
  <c r="AM311" i="28" s="1"/>
  <c r="R214" i="28"/>
  <c r="S214" i="28" s="1"/>
  <c r="T214" i="28" s="1"/>
  <c r="AJ214" i="28"/>
  <c r="AI113" i="28"/>
  <c r="X191" i="28"/>
  <c r="AB191" i="28"/>
  <c r="AA160" i="28"/>
  <c r="L297" i="28"/>
  <c r="U297" i="28"/>
  <c r="V297" i="28" s="1"/>
  <c r="X172" i="28"/>
  <c r="AB172" i="28"/>
  <c r="X67" i="28"/>
  <c r="AB67" i="28"/>
  <c r="W294" i="28"/>
  <c r="AI294" i="28"/>
  <c r="AJ246" i="28"/>
  <c r="R246" i="28"/>
  <c r="S246" i="28" s="1"/>
  <c r="T246" i="28" s="1"/>
  <c r="AA246" i="28"/>
  <c r="AJ181" i="28"/>
  <c r="R181" i="28"/>
  <c r="S181" i="28" s="1"/>
  <c r="T181" i="28" s="1"/>
  <c r="AC181" i="28"/>
  <c r="AA181" i="28"/>
  <c r="X167" i="28"/>
  <c r="AB167" i="28"/>
  <c r="X17" i="28"/>
  <c r="AB17" i="28"/>
  <c r="R86" i="28"/>
  <c r="S86" i="28" s="1"/>
  <c r="T86" i="28" s="1"/>
  <c r="AJ86" i="28"/>
  <c r="X140" i="28"/>
  <c r="AB140" i="28"/>
  <c r="V10" i="28"/>
  <c r="AI249" i="28"/>
  <c r="W249" i="28"/>
  <c r="R147" i="28"/>
  <c r="S147" i="28" s="1"/>
  <c r="T147" i="28" s="1"/>
  <c r="AJ147" i="28"/>
  <c r="L355" i="28"/>
  <c r="U355" i="28"/>
  <c r="V355" i="28" s="1"/>
  <c r="W235" i="28"/>
  <c r="AI235" i="28"/>
  <c r="AJ123" i="28"/>
  <c r="R123" i="28"/>
  <c r="S123" i="28" s="1"/>
  <c r="T123" i="28" s="1"/>
  <c r="AA123" i="28"/>
  <c r="L75" i="28"/>
  <c r="U75" i="28"/>
  <c r="V75" i="28" s="1"/>
  <c r="R187" i="28"/>
  <c r="S187" i="28" s="1"/>
  <c r="T187" i="28" s="1"/>
  <c r="AJ187" i="28"/>
  <c r="AA187" i="28"/>
  <c r="U138" i="28"/>
  <c r="V138" i="28" s="1"/>
  <c r="L138" i="28"/>
  <c r="AB182" i="28"/>
  <c r="X182" i="28"/>
  <c r="L260" i="28"/>
  <c r="U260" i="28"/>
  <c r="V260" i="28" s="1"/>
  <c r="W143" i="28"/>
  <c r="AI143" i="28"/>
  <c r="AB277" i="28"/>
  <c r="X277" i="28"/>
  <c r="AI262" i="28"/>
  <c r="AJ124" i="28"/>
  <c r="R124" i="28"/>
  <c r="S124" i="28" s="1"/>
  <c r="T124" i="28" s="1"/>
  <c r="AA124" i="28"/>
  <c r="R287" i="28"/>
  <c r="S287" i="28" s="1"/>
  <c r="T287" i="28" s="1"/>
  <c r="AA287" i="28"/>
  <c r="AJ287" i="28"/>
  <c r="AI226" i="28"/>
  <c r="W226" i="28"/>
  <c r="R307" i="28"/>
  <c r="S307" i="28" s="1"/>
  <c r="T307" i="28" s="1"/>
  <c r="AJ307" i="28"/>
  <c r="AA307" i="28"/>
  <c r="AC307" i="28"/>
  <c r="X321" i="28"/>
  <c r="AB321" i="28"/>
  <c r="AJ146" i="28"/>
  <c r="R146" i="28"/>
  <c r="S146" i="28" s="1"/>
  <c r="T146" i="28" s="1"/>
  <c r="AC146" i="28"/>
  <c r="AA146" i="28"/>
  <c r="W87" i="28"/>
  <c r="X87" i="28" s="1"/>
  <c r="AB87" i="28"/>
  <c r="AJ215" i="28"/>
  <c r="R215" i="28"/>
  <c r="S215" i="28" s="1"/>
  <c r="T215" i="28" s="1"/>
  <c r="AJ29" i="28"/>
  <c r="R29" i="28"/>
  <c r="S29" i="28" s="1"/>
  <c r="T29" i="28" s="1"/>
  <c r="X38" i="28"/>
  <c r="AB38" i="28"/>
  <c r="AJ107" i="28"/>
  <c r="R107" i="28"/>
  <c r="S107" i="28" s="1"/>
  <c r="T107" i="28" s="1"/>
  <c r="AA253" i="28"/>
  <c r="AA147" i="28"/>
  <c r="AL343" i="28"/>
  <c r="Y343" i="28"/>
  <c r="AD343" i="28" s="1"/>
  <c r="AM343" i="28" s="1"/>
  <c r="X18" i="28"/>
  <c r="AB18" i="28"/>
  <c r="AJ63" i="28"/>
  <c r="R63" i="28"/>
  <c r="S63" i="28" s="1"/>
  <c r="T63" i="28" s="1"/>
  <c r="AA63" i="28"/>
  <c r="R331" i="28"/>
  <c r="S331" i="28" s="1"/>
  <c r="T331" i="28" s="1"/>
  <c r="AJ331" i="28"/>
  <c r="AA331" i="28"/>
  <c r="L206" i="28"/>
  <c r="U206" i="28"/>
  <c r="V206" i="28" s="1"/>
  <c r="AC173" i="28"/>
  <c r="AA173" i="28"/>
  <c r="R173" i="28"/>
  <c r="S173" i="28" s="1"/>
  <c r="T173" i="28" s="1"/>
  <c r="AJ173" i="28"/>
  <c r="AA214" i="28"/>
  <c r="X47" i="28"/>
  <c r="AB47" i="28"/>
  <c r="L198" i="28"/>
  <c r="U198" i="28"/>
  <c r="V198" i="28" s="1"/>
  <c r="W334" i="28"/>
  <c r="AI334" i="28"/>
  <c r="AJ230" i="28"/>
  <c r="R230" i="28"/>
  <c r="S230" i="28" s="1"/>
  <c r="T230" i="28" s="1"/>
  <c r="AC230" i="28"/>
  <c r="AA230" i="28"/>
  <c r="X272" i="28"/>
  <c r="AB272" i="28"/>
  <c r="AA79" i="28"/>
  <c r="L205" i="28"/>
  <c r="U205" i="28"/>
  <c r="V205" i="28" s="1"/>
  <c r="AA345" i="28"/>
  <c r="R251" i="28"/>
  <c r="S251" i="28" s="1"/>
  <c r="T251" i="28" s="1"/>
  <c r="AJ251" i="28"/>
  <c r="X271" i="28"/>
  <c r="AB271" i="28"/>
  <c r="AI110" i="28"/>
  <c r="W110" i="28"/>
  <c r="AC309" i="28"/>
  <c r="R183" i="28"/>
  <c r="S183" i="28" s="1"/>
  <c r="T183" i="28" s="1"/>
  <c r="AA183" i="28"/>
  <c r="AJ183" i="28"/>
  <c r="R46" i="28"/>
  <c r="S46" i="28" s="1"/>
  <c r="T46" i="28" s="1"/>
  <c r="AA46" i="28"/>
  <c r="AJ46" i="28"/>
  <c r="AJ197" i="28"/>
  <c r="R197" i="28"/>
  <c r="S197" i="28" s="1"/>
  <c r="T197" i="28" s="1"/>
  <c r="AA197" i="28"/>
  <c r="Y269" i="28"/>
  <c r="AD269" i="28" s="1"/>
  <c r="AM269" i="28" s="1"/>
  <c r="AL269" i="28"/>
  <c r="X265" i="28"/>
  <c r="AB265" i="28"/>
  <c r="AJ136" i="28"/>
  <c r="R136" i="28"/>
  <c r="S136" i="28" s="1"/>
  <c r="T136" i="28" s="1"/>
  <c r="AA136" i="28"/>
  <c r="X51" i="28"/>
  <c r="AB51" i="28"/>
  <c r="Y32" i="28"/>
  <c r="AD32" i="28" s="1"/>
  <c r="AM32" i="28" s="1"/>
  <c r="AL32" i="28"/>
  <c r="AC32" i="28"/>
  <c r="AJ314" i="28"/>
  <c r="R314" i="28"/>
  <c r="S314" i="28" s="1"/>
  <c r="T314" i="28" s="1"/>
  <c r="AA314" i="28"/>
  <c r="L334" i="28"/>
  <c r="U334" i="28"/>
  <c r="V334" i="28" s="1"/>
  <c r="AJ338" i="28"/>
  <c r="R338" i="28"/>
  <c r="S338" i="28" s="1"/>
  <c r="T338" i="28" s="1"/>
  <c r="AJ93" i="28"/>
  <c r="R93" i="28"/>
  <c r="S93" i="28" s="1"/>
  <c r="T93" i="28" s="1"/>
  <c r="AA93" i="28"/>
  <c r="AJ144" i="28"/>
  <c r="R144" i="28"/>
  <c r="S144" i="28" s="1"/>
  <c r="T144" i="28" s="1"/>
  <c r="AA144" i="28"/>
  <c r="X142" i="28"/>
  <c r="AB142" i="28"/>
  <c r="W359" i="28"/>
  <c r="AI359" i="28"/>
  <c r="AJ241" i="28"/>
  <c r="R241" i="28"/>
  <c r="S241" i="28" s="1"/>
  <c r="T241" i="28" s="1"/>
  <c r="X119" i="28"/>
  <c r="AB119" i="28"/>
  <c r="R101" i="28"/>
  <c r="S101" i="28" s="1"/>
  <c r="T101" i="28" s="1"/>
  <c r="AC101" i="28"/>
  <c r="AA101" i="28"/>
  <c r="AJ101" i="28"/>
  <c r="AJ39" i="28"/>
  <c r="R39" i="28"/>
  <c r="S39" i="28" s="1"/>
  <c r="T39" i="28" s="1"/>
  <c r="X339" i="28"/>
  <c r="W339" i="28"/>
  <c r="AB339" i="28"/>
  <c r="R337" i="28"/>
  <c r="S337" i="28" s="1"/>
  <c r="T337" i="28" s="1"/>
  <c r="AJ337" i="28"/>
  <c r="AA337" i="28"/>
  <c r="AB216" i="28"/>
  <c r="X216" i="28"/>
  <c r="AJ268" i="28"/>
  <c r="R268" i="28"/>
  <c r="S268" i="28" s="1"/>
  <c r="T268" i="28" s="1"/>
  <c r="AJ190" i="28"/>
  <c r="R190" i="28"/>
  <c r="S190" i="28" s="1"/>
  <c r="T190" i="28" s="1"/>
  <c r="R325" i="28"/>
  <c r="S325" i="28" s="1"/>
  <c r="T325" i="28" s="1"/>
  <c r="AJ325" i="28"/>
  <c r="R109" i="28"/>
  <c r="S109" i="28" s="1"/>
  <c r="T109" i="28" s="1"/>
  <c r="AJ109" i="28"/>
  <c r="AJ55" i="28"/>
  <c r="R55" i="28"/>
  <c r="S55" i="28" s="1"/>
  <c r="T55" i="28" s="1"/>
  <c r="AA55" i="28"/>
  <c r="AC55" i="28"/>
  <c r="AJ126" i="28"/>
  <c r="R126" i="28"/>
  <c r="S126" i="28" s="1"/>
  <c r="T126" i="28" s="1"/>
  <c r="AJ231" i="28"/>
  <c r="R231" i="28"/>
  <c r="S231" i="28" s="1"/>
  <c r="T231" i="28" s="1"/>
  <c r="AC39" i="28"/>
  <c r="X322" i="28"/>
  <c r="AB322" i="28"/>
  <c r="AJ318" i="28"/>
  <c r="R318" i="28"/>
  <c r="S318" i="28" s="1"/>
  <c r="T318" i="28" s="1"/>
  <c r="AJ98" i="28"/>
  <c r="R98" i="28"/>
  <c r="S98" i="28" s="1"/>
  <c r="T98" i="28" s="1"/>
  <c r="AB77" i="28"/>
  <c r="X77" i="28"/>
  <c r="R117" i="28"/>
  <c r="S117" i="28" s="1"/>
  <c r="T117" i="28" s="1"/>
  <c r="AJ117" i="28"/>
  <c r="AC122" i="28"/>
  <c r="AA122" i="28"/>
  <c r="R122" i="28"/>
  <c r="S122" i="28" s="1"/>
  <c r="T122" i="28" s="1"/>
  <c r="AJ122" i="28"/>
  <c r="AI206" i="28"/>
  <c r="W260" i="28"/>
  <c r="AI260" i="28"/>
  <c r="AI205" i="28"/>
  <c r="AJ179" i="28"/>
  <c r="R179" i="28"/>
  <c r="S179" i="28" s="1"/>
  <c r="T179" i="28" s="1"/>
  <c r="AC326" i="28"/>
  <c r="R68" i="28"/>
  <c r="S68" i="28" s="1"/>
  <c r="T68" i="28" s="1"/>
  <c r="AJ68" i="28"/>
  <c r="AA68" i="28"/>
  <c r="R41" i="28"/>
  <c r="S41" i="28" s="1"/>
  <c r="T41" i="28" s="1"/>
  <c r="AJ41" i="28"/>
  <c r="AA41" i="28"/>
  <c r="R291" i="28"/>
  <c r="S291" i="28" s="1"/>
  <c r="T291" i="28" s="1"/>
  <c r="AJ291" i="28"/>
  <c r="AA291" i="28"/>
  <c r="W219" i="28"/>
  <c r="AI219" i="28"/>
  <c r="L359" i="28"/>
  <c r="U359" i="28"/>
  <c r="V359" i="28" s="1"/>
  <c r="AA98" i="28"/>
  <c r="X19" i="28"/>
  <c r="AB19" i="28"/>
  <c r="AJ164" i="28"/>
  <c r="AC164" i="28"/>
  <c r="R164" i="28"/>
  <c r="S164" i="28" s="1"/>
  <c r="T164" i="28" s="1"/>
  <c r="AA164" i="28"/>
  <c r="AI244" i="28"/>
  <c r="W244" i="28"/>
  <c r="R184" i="28"/>
  <c r="S184" i="28" s="1"/>
  <c r="T184" i="28" s="1"/>
  <c r="AC184" i="28"/>
  <c r="AA184" i="28"/>
  <c r="AJ184" i="28"/>
  <c r="AI327" i="28"/>
  <c r="X344" i="28"/>
  <c r="AB344" i="28"/>
  <c r="AA318" i="28"/>
  <c r="AB223" i="28"/>
  <c r="X223" i="28"/>
  <c r="AB324" i="28"/>
  <c r="X324" i="28"/>
  <c r="AB52" i="28"/>
  <c r="X52" i="28"/>
  <c r="AJ218" i="28"/>
  <c r="R218" i="28"/>
  <c r="S218" i="28" s="1"/>
  <c r="T218" i="28" s="1"/>
  <c r="AA218" i="28"/>
  <c r="L110" i="28"/>
  <c r="U110" i="28"/>
  <c r="V110" i="28" s="1"/>
  <c r="X220" i="28"/>
  <c r="AB220" i="28"/>
  <c r="R192" i="28"/>
  <c r="S192" i="28" s="1"/>
  <c r="T192" i="28" s="1"/>
  <c r="AJ192" i="28"/>
  <c r="AA192" i="28"/>
  <c r="AC192" i="28"/>
  <c r="L171" i="28"/>
  <c r="U171" i="28"/>
  <c r="V171" i="28" s="1"/>
  <c r="U56" i="28"/>
  <c r="V56" i="28" s="1"/>
  <c r="L56" i="28"/>
  <c r="AJ88" i="28"/>
  <c r="R88" i="28"/>
  <c r="S88" i="28" s="1"/>
  <c r="T88" i="28" s="1"/>
  <c r="AJ145" i="28"/>
  <c r="R145" i="28"/>
  <c r="S145" i="28" s="1"/>
  <c r="T145" i="28" s="1"/>
  <c r="AA145" i="28"/>
  <c r="R30" i="28"/>
  <c r="S30" i="28" s="1"/>
  <c r="T30" i="28" s="1"/>
  <c r="AJ30" i="28"/>
  <c r="AA30" i="28"/>
  <c r="AJ148" i="28"/>
  <c r="R148" i="28"/>
  <c r="S148" i="28" s="1"/>
  <c r="T148" i="28" s="1"/>
  <c r="AA129" i="28"/>
  <c r="AI158" i="28"/>
  <c r="W158" i="28"/>
  <c r="R352" i="28"/>
  <c r="S352" i="28" s="1"/>
  <c r="T352" i="28" s="1"/>
  <c r="AJ352" i="28"/>
  <c r="AA352" i="28"/>
  <c r="AI171" i="28"/>
  <c r="W171" i="28"/>
  <c r="AI56" i="28"/>
  <c r="W56" i="28"/>
  <c r="AJ207" i="28"/>
  <c r="AA207" i="28"/>
  <c r="R207" i="28"/>
  <c r="S207" i="28" s="1"/>
  <c r="T207" i="28" s="1"/>
  <c r="AC207" i="28"/>
  <c r="W285" i="28"/>
  <c r="AI285" i="28"/>
  <c r="L219" i="28"/>
  <c r="U219" i="28"/>
  <c r="V219" i="28" s="1"/>
  <c r="AB155" i="28"/>
  <c r="X155" i="28"/>
  <c r="AJ24" i="28"/>
  <c r="R24" i="28"/>
  <c r="S24" i="28" s="1"/>
  <c r="T24" i="28" s="1"/>
  <c r="AC24" i="28"/>
  <c r="AA24" i="28"/>
  <c r="R94" i="28"/>
  <c r="S94" i="28" s="1"/>
  <c r="T94" i="28" s="1"/>
  <c r="AJ94" i="28"/>
  <c r="AC94" i="28"/>
  <c r="AA94" i="28"/>
  <c r="AC98" i="28"/>
  <c r="AA154" i="28"/>
  <c r="R154" i="28"/>
  <c r="S154" i="28" s="1"/>
  <c r="T154" i="28" s="1"/>
  <c r="AJ154" i="28"/>
  <c r="AJ320" i="28"/>
  <c r="R320" i="28"/>
  <c r="S320" i="28" s="1"/>
  <c r="T320" i="28" s="1"/>
  <c r="AJ84" i="28"/>
  <c r="R84" i="28"/>
  <c r="S84" i="28" s="1"/>
  <c r="T84" i="28" s="1"/>
  <c r="AC84" i="28"/>
  <c r="AA84" i="28"/>
  <c r="L244" i="28"/>
  <c r="U244" i="28"/>
  <c r="V244" i="28" s="1"/>
  <c r="R150" i="28"/>
  <c r="S150" i="28" s="1"/>
  <c r="T150" i="28" s="1"/>
  <c r="AJ150" i="28"/>
  <c r="AJ185" i="28"/>
  <c r="R185" i="28"/>
  <c r="S185" i="28" s="1"/>
  <c r="T185" i="28" s="1"/>
  <c r="L327" i="28"/>
  <c r="U327" i="28"/>
  <c r="V327" i="28" s="1"/>
  <c r="R342" i="28"/>
  <c r="S342" i="28" s="1"/>
  <c r="T342" i="28" s="1"/>
  <c r="AC342" i="28"/>
  <c r="AA342" i="28"/>
  <c r="AJ342" i="28"/>
  <c r="AJ128" i="28"/>
  <c r="AA128" i="28"/>
  <c r="R128" i="28"/>
  <c r="S128" i="28" s="1"/>
  <c r="T128" i="28" s="1"/>
  <c r="AC128" i="28"/>
  <c r="X204" i="28"/>
  <c r="W204" i="28"/>
  <c r="AB204" i="28" s="1"/>
  <c r="R195" i="28"/>
  <c r="S195" i="28" s="1"/>
  <c r="T195" i="28" s="1"/>
  <c r="AJ195" i="28"/>
  <c r="R256" i="28"/>
  <c r="S256" i="28" s="1"/>
  <c r="T256" i="28" s="1"/>
  <c r="AJ256" i="28"/>
  <c r="X45" i="28"/>
  <c r="AB45" i="28"/>
  <c r="R326" i="28"/>
  <c r="S326" i="28" s="1"/>
  <c r="T326" i="28" s="1"/>
  <c r="AJ326" i="28"/>
  <c r="AJ116" i="28"/>
  <c r="R116" i="28"/>
  <c r="S116" i="28" s="1"/>
  <c r="T116" i="28" s="1"/>
  <c r="R357" i="28"/>
  <c r="S357" i="28" s="1"/>
  <c r="T357" i="28" s="1"/>
  <c r="AJ357" i="28"/>
  <c r="AA357" i="28"/>
  <c r="X356" i="28"/>
  <c r="AB356" i="28"/>
  <c r="AB25" i="28"/>
  <c r="X25" i="28"/>
  <c r="AA33" i="28"/>
  <c r="R33" i="28"/>
  <c r="S33" i="28" s="1"/>
  <c r="T33" i="28" s="1"/>
  <c r="AJ33" i="28"/>
  <c r="AJ221" i="28"/>
  <c r="R221" i="28"/>
  <c r="S221" i="28" s="1"/>
  <c r="T221" i="28" s="1"/>
  <c r="R227" i="28"/>
  <c r="S227" i="28" s="1"/>
  <c r="T227" i="28" s="1"/>
  <c r="AJ227" i="28"/>
  <c r="AB186" i="28"/>
  <c r="X186" i="28"/>
  <c r="R81" i="28"/>
  <c r="S81" i="28" s="1"/>
  <c r="T81" i="28" s="1"/>
  <c r="AJ81" i="28"/>
  <c r="AA81" i="28"/>
  <c r="L158" i="28"/>
  <c r="U158" i="28"/>
  <c r="V158" i="28" s="1"/>
  <c r="R61" i="28"/>
  <c r="S61" i="28" s="1"/>
  <c r="T61" i="28" s="1"/>
  <c r="AJ61" i="28"/>
  <c r="X315" i="28"/>
  <c r="AB315" i="28"/>
  <c r="X222" i="28"/>
  <c r="AB222" i="28"/>
  <c r="L285" i="28"/>
  <c r="U285" i="28"/>
  <c r="V285" i="28" s="1"/>
  <c r="AI295" i="28"/>
  <c r="W295" i="28"/>
  <c r="AJ103" i="28"/>
  <c r="R103" i="28"/>
  <c r="S103" i="28" s="1"/>
  <c r="T103" i="28" s="1"/>
  <c r="AA103" i="28"/>
  <c r="AJ48" i="28"/>
  <c r="R48" i="28"/>
  <c r="S48" i="28" s="1"/>
  <c r="T48" i="28" s="1"/>
  <c r="AJ176" i="28"/>
  <c r="R176" i="28"/>
  <c r="S176" i="28" s="1"/>
  <c r="T176" i="28" s="1"/>
  <c r="AA176" i="28"/>
  <c r="AC268" i="28"/>
  <c r="AB162" i="28"/>
  <c r="X162" i="28"/>
  <c r="AB281" i="28"/>
  <c r="X281" i="28"/>
  <c r="X308" i="28"/>
  <c r="AB308" i="28"/>
  <c r="AJ40" i="28"/>
  <c r="R40" i="28"/>
  <c r="S40" i="28" s="1"/>
  <c r="T40" i="28" s="1"/>
  <c r="AA40" i="28"/>
  <c r="W177" i="28"/>
  <c r="AI177" i="28"/>
  <c r="X31" i="28"/>
  <c r="AB31" i="28"/>
  <c r="AA325" i="28"/>
  <c r="AI258" i="28"/>
  <c r="W258" i="28"/>
  <c r="AI228" i="28"/>
  <c r="W228" i="28"/>
  <c r="AJ353" i="28"/>
  <c r="R353" i="28"/>
  <c r="S353" i="28" s="1"/>
  <c r="T353" i="28" s="1"/>
  <c r="AC353" i="28"/>
  <c r="AA353" i="28"/>
  <c r="L226" i="28"/>
  <c r="U226" i="28"/>
  <c r="V226" i="28" s="1"/>
  <c r="X26" i="28"/>
  <c r="AB26" i="28"/>
  <c r="AJ129" i="28"/>
  <c r="R129" i="28"/>
  <c r="S129" i="28" s="1"/>
  <c r="T129" i="28" s="1"/>
  <c r="AJ238" i="28"/>
  <c r="R238" i="28"/>
  <c r="S238" i="28" s="1"/>
  <c r="T238" i="28" s="1"/>
  <c r="R13" i="28"/>
  <c r="S13" i="28" s="1"/>
  <c r="T13" i="28" s="1"/>
  <c r="AJ13" i="28"/>
  <c r="Y90" i="28"/>
  <c r="AD90" i="28" s="1"/>
  <c r="AM90" i="28" s="1"/>
  <c r="AL90" i="28"/>
  <c r="AC90" i="28"/>
  <c r="R157" i="28"/>
  <c r="S157" i="28" s="1"/>
  <c r="T157" i="28" s="1"/>
  <c r="AJ157" i="28"/>
  <c r="AA157" i="28"/>
  <c r="R66" i="28"/>
  <c r="S66" i="28" s="1"/>
  <c r="T66" i="28" s="1"/>
  <c r="AJ66" i="28"/>
  <c r="R169" i="28"/>
  <c r="S169" i="28" s="1"/>
  <c r="T169" i="28" s="1"/>
  <c r="AJ169" i="28"/>
  <c r="AA169" i="28"/>
  <c r="AB115" i="28"/>
  <c r="X115" i="28"/>
  <c r="X358" i="28"/>
  <c r="AB358" i="28"/>
  <c r="AJ199" i="28"/>
  <c r="R199" i="28"/>
  <c r="S199" i="28" s="1"/>
  <c r="T199" i="28" s="1"/>
  <c r="AA199" i="28"/>
  <c r="L177" i="28"/>
  <c r="U177" i="28"/>
  <c r="V177" i="28" s="1"/>
  <c r="AJ85" i="28"/>
  <c r="R85" i="28"/>
  <c r="S85" i="28" s="1"/>
  <c r="T85" i="28" s="1"/>
  <c r="AB213" i="28"/>
  <c r="X213" i="28"/>
  <c r="L151" i="28"/>
  <c r="U151" i="28"/>
  <c r="V151" i="28" s="1"/>
  <c r="AJ69" i="28"/>
  <c r="R69" i="28"/>
  <c r="S69" i="28" s="1"/>
  <c r="T69" i="28" s="1"/>
  <c r="AB21" i="28"/>
  <c r="X21" i="28"/>
  <c r="R345" i="28"/>
  <c r="S345" i="28" s="1"/>
  <c r="T345" i="28" s="1"/>
  <c r="AJ345" i="28"/>
  <c r="AJ298" i="28"/>
  <c r="R298" i="28"/>
  <c r="S298" i="28" s="1"/>
  <c r="T298" i="28" s="1"/>
  <c r="AJ196" i="28"/>
  <c r="R196" i="28"/>
  <c r="S196" i="28" s="1"/>
  <c r="T196" i="28" s="1"/>
  <c r="X74" i="28"/>
  <c r="AB74" i="28"/>
  <c r="AJ263" i="28"/>
  <c r="R263" i="28"/>
  <c r="S263" i="28" s="1"/>
  <c r="T263" i="28" s="1"/>
  <c r="AI273" i="28"/>
  <c r="W273" i="28"/>
  <c r="R174" i="28"/>
  <c r="S174" i="28" s="1"/>
  <c r="T174" i="28" s="1"/>
  <c r="AJ174" i="28"/>
  <c r="AA174" i="28"/>
  <c r="R276" i="28"/>
  <c r="S276" i="28" s="1"/>
  <c r="T276" i="28" s="1"/>
  <c r="AJ276" i="28"/>
  <c r="AB348" i="28"/>
  <c r="X348" i="28"/>
  <c r="Y193" i="28"/>
  <c r="AD193" i="28" s="1"/>
  <c r="AM193" i="28" s="1"/>
  <c r="AL193" i="28"/>
  <c r="AJ60" i="28"/>
  <c r="R60" i="28"/>
  <c r="S60" i="28" s="1"/>
  <c r="T60" i="28" s="1"/>
  <c r="X36" i="28"/>
  <c r="AB36" i="28"/>
  <c r="R253" i="28"/>
  <c r="S253" i="28" s="1"/>
  <c r="T253" i="28" s="1"/>
  <c r="AJ253" i="28"/>
  <c r="R152" i="28"/>
  <c r="S152" i="28" s="1"/>
  <c r="T152" i="28" s="1"/>
  <c r="AJ152" i="28"/>
  <c r="AA152" i="28"/>
  <c r="AB44" i="28"/>
  <c r="X44" i="28"/>
  <c r="R127" i="28"/>
  <c r="S127" i="28" s="1"/>
  <c r="T127" i="28" s="1"/>
  <c r="AJ127" i="28"/>
  <c r="X212" i="28"/>
  <c r="W212" i="28"/>
  <c r="AB212" i="28" s="1"/>
  <c r="R264" i="28"/>
  <c r="S264" i="28" s="1"/>
  <c r="T264" i="28" s="1"/>
  <c r="AJ264" i="28"/>
  <c r="AA264" i="28"/>
  <c r="AC264" i="28"/>
  <c r="X80" i="28"/>
  <c r="AB80" i="28"/>
  <c r="AB57" i="28"/>
  <c r="X57" i="28"/>
  <c r="AB202" i="28"/>
  <c r="W202" i="28"/>
  <c r="X202" i="28" s="1"/>
  <c r="R89" i="28"/>
  <c r="S89" i="28" s="1"/>
  <c r="T89" i="28" s="1"/>
  <c r="AJ89" i="28"/>
  <c r="AA89" i="28"/>
  <c r="X153" i="28"/>
  <c r="AB153" i="28"/>
  <c r="X304" i="28"/>
  <c r="AJ58" i="28"/>
  <c r="R58" i="28"/>
  <c r="S58" i="28" s="1"/>
  <c r="T58" i="28" s="1"/>
  <c r="AC58" i="28"/>
  <c r="AA58" i="28"/>
  <c r="X267" i="28"/>
  <c r="AB267" i="28"/>
  <c r="AA13" i="28"/>
  <c r="X351" i="28"/>
  <c r="AB351" i="28"/>
  <c r="AJ243" i="28"/>
  <c r="R243" i="28"/>
  <c r="S243" i="28" s="1"/>
  <c r="T243" i="28" s="1"/>
  <c r="L137" i="28"/>
  <c r="U137" i="28"/>
  <c r="V137" i="28" s="1"/>
  <c r="AJ106" i="28"/>
  <c r="R106" i="28"/>
  <c r="S106" i="28" s="1"/>
  <c r="T106" i="28" s="1"/>
  <c r="AA106" i="28"/>
  <c r="R279" i="28"/>
  <c r="S279" i="28" s="1"/>
  <c r="T279" i="28" s="1"/>
  <c r="AJ279" i="28"/>
  <c r="AL92" i="28"/>
  <c r="AC92" i="28"/>
  <c r="Y92" i="28"/>
  <c r="AD92" i="28" s="1"/>
  <c r="AM92" i="28" s="1"/>
  <c r="X83" i="28"/>
  <c r="AB83" i="28"/>
  <c r="R168" i="28"/>
  <c r="S168" i="28" s="1"/>
  <c r="T168" i="28" s="1"/>
  <c r="AJ168" i="28"/>
  <c r="R91" i="28"/>
  <c r="S91" i="28" s="1"/>
  <c r="T91" i="28" s="1"/>
  <c r="AJ91" i="28"/>
  <c r="R283" i="28"/>
  <c r="S283" i="28" s="1"/>
  <c r="T283" i="28" s="1"/>
  <c r="AJ283" i="28"/>
  <c r="AA283" i="28"/>
  <c r="AC283" i="28"/>
  <c r="L273" i="28"/>
  <c r="U273" i="28"/>
  <c r="V273" i="28" s="1"/>
  <c r="AA238" i="28"/>
  <c r="L249" i="28"/>
  <c r="U249" i="28"/>
  <c r="V249" i="28" s="1"/>
  <c r="R275" i="28"/>
  <c r="S275" i="28" s="1"/>
  <c r="T275" i="28" s="1"/>
  <c r="AJ275" i="28"/>
  <c r="AI198" i="28"/>
  <c r="W198" i="28"/>
  <c r="X12" i="28"/>
  <c r="AB12" i="28"/>
  <c r="AJ333" i="28"/>
  <c r="R333" i="28"/>
  <c r="S333" i="28" s="1"/>
  <c r="T333" i="28" s="1"/>
  <c r="R64" i="28"/>
  <c r="S64" i="28" s="1"/>
  <c r="T64" i="28" s="1"/>
  <c r="AJ64" i="28"/>
  <c r="AA64" i="28"/>
  <c r="AC64" i="28"/>
  <c r="AJ70" i="28"/>
  <c r="R70" i="28"/>
  <c r="S70" i="28" s="1"/>
  <c r="T70" i="28" s="1"/>
  <c r="AI14" i="28"/>
  <c r="W14" i="28"/>
  <c r="AC50" i="28"/>
  <c r="AJ50" i="28"/>
  <c r="R50" i="28"/>
  <c r="S50" i="28" s="1"/>
  <c r="T50" i="28" s="1"/>
  <c r="AA50" i="28"/>
  <c r="AB100" i="28"/>
  <c r="X100" i="28"/>
  <c r="AA116" i="28"/>
  <c r="R257" i="28"/>
  <c r="S257" i="28" s="1"/>
  <c r="T257" i="28" s="1"/>
  <c r="AJ257" i="28"/>
  <c r="AJ166" i="28"/>
  <c r="R166" i="28"/>
  <c r="S166" i="28" s="1"/>
  <c r="T166" i="28" s="1"/>
  <c r="R306" i="28"/>
  <c r="S306" i="28" s="1"/>
  <c r="T306" i="28" s="1"/>
  <c r="AJ306" i="28"/>
  <c r="AJ49" i="28"/>
  <c r="R49" i="28"/>
  <c r="S49" i="28" s="1"/>
  <c r="T49" i="28" s="1"/>
  <c r="AA49" i="28"/>
  <c r="AJ305" i="28"/>
  <c r="R305" i="28"/>
  <c r="S305" i="28" s="1"/>
  <c r="T305" i="28" s="1"/>
  <c r="X225" i="28"/>
  <c r="AB225" i="28"/>
  <c r="AA85" i="28"/>
  <c r="AJ62" i="28"/>
  <c r="R62" i="28"/>
  <c r="S62" i="28" s="1"/>
  <c r="T62" i="28" s="1"/>
  <c r="W108" i="28"/>
  <c r="AI108" i="28"/>
  <c r="X217" i="28"/>
  <c r="AB217" i="28"/>
  <c r="Y96" i="28"/>
  <c r="AD96" i="28" s="1"/>
  <c r="AM96" i="28" s="1"/>
  <c r="AL96" i="28"/>
  <c r="AB236" i="28"/>
  <c r="X236" i="28"/>
  <c r="L14" i="28"/>
  <c r="U14" i="28"/>
  <c r="V14" i="28" s="1"/>
  <c r="AB131" i="28"/>
  <c r="X131" i="28"/>
  <c r="AJ323" i="28"/>
  <c r="R323" i="28"/>
  <c r="S323" i="28" s="1"/>
  <c r="T323" i="28" s="1"/>
  <c r="AC323" i="28"/>
  <c r="AA323" i="28"/>
  <c r="AJ329" i="28"/>
  <c r="R329" i="28"/>
  <c r="S329" i="28" s="1"/>
  <c r="T329" i="28" s="1"/>
  <c r="AB165" i="28"/>
  <c r="X165" i="28"/>
  <c r="AA333" i="28"/>
  <c r="AC306" i="28"/>
  <c r="X250" i="28"/>
  <c r="AB250" i="28"/>
  <c r="R97" i="28"/>
  <c r="S97" i="28" s="1"/>
  <c r="T97" i="28" s="1"/>
  <c r="AA97" i="28"/>
  <c r="AJ97" i="28"/>
  <c r="X296" i="28"/>
  <c r="AB296" i="28"/>
  <c r="AA132" i="28"/>
  <c r="AC91" i="28"/>
  <c r="AB282" i="28"/>
  <c r="X282" i="28"/>
  <c r="U108" i="28"/>
  <c r="V108" i="28" s="1"/>
  <c r="L108" i="28"/>
  <c r="AJ59" i="28"/>
  <c r="R59" i="28"/>
  <c r="S59" i="28" s="1"/>
  <c r="T59" i="28" s="1"/>
  <c r="X301" i="28"/>
  <c r="AB301" i="28"/>
  <c r="AI355" i="28"/>
  <c r="W355" i="28"/>
  <c r="L235" i="28"/>
  <c r="U235" i="28"/>
  <c r="V235" i="28" s="1"/>
  <c r="L258" i="28"/>
  <c r="U258" i="28"/>
  <c r="V258" i="28" s="1"/>
  <c r="X266" i="28"/>
  <c r="AB266" i="28"/>
  <c r="R10" i="28"/>
  <c r="AJ10" i="28"/>
  <c r="AA10" i="28"/>
  <c r="AL312" i="28"/>
  <c r="Y312" i="28"/>
  <c r="AD312" i="28" s="1"/>
  <c r="AM312" i="28" s="1"/>
  <c r="AC312" i="28"/>
  <c r="AA69" i="28"/>
  <c r="R299" i="28"/>
  <c r="S299" i="28" s="1"/>
  <c r="T299" i="28" s="1"/>
  <c r="AJ299" i="28"/>
  <c r="X237" i="28"/>
  <c r="AB237" i="28"/>
  <c r="R346" i="28"/>
  <c r="S346" i="28" s="1"/>
  <c r="T346" i="28" s="1"/>
  <c r="AJ346" i="28"/>
  <c r="AJ105" i="28"/>
  <c r="R105" i="28"/>
  <c r="S105" i="28" s="1"/>
  <c r="T105" i="28" s="1"/>
  <c r="AC105" i="28"/>
  <c r="AA105" i="28"/>
  <c r="AJ360" i="28"/>
  <c r="R360" i="28"/>
  <c r="S360" i="28" s="1"/>
  <c r="T360" i="28" s="1"/>
  <c r="AJ141" i="28"/>
  <c r="AA141" i="28"/>
  <c r="R141" i="28"/>
  <c r="S141" i="28" s="1"/>
  <c r="T141" i="28" s="1"/>
  <c r="L229" i="28"/>
  <c r="U229" i="28"/>
  <c r="V229" i="28" s="1"/>
  <c r="R23" i="28"/>
  <c r="S23" i="28" s="1"/>
  <c r="T23" i="28" s="1"/>
  <c r="AJ23" i="28"/>
  <c r="X224" i="28"/>
  <c r="AB224" i="28"/>
  <c r="AI229" i="28"/>
  <c r="W229" i="28"/>
  <c r="AA175" i="28"/>
  <c r="AB332" i="28"/>
  <c r="X332" i="28"/>
  <c r="AJ54" i="28"/>
  <c r="R54" i="28"/>
  <c r="S54" i="28" s="1"/>
  <c r="T54" i="28" s="1"/>
  <c r="AA54" i="28"/>
  <c r="AC48" i="28"/>
  <c r="R248" i="28"/>
  <c r="S248" i="28" s="1"/>
  <c r="T248" i="28" s="1"/>
  <c r="AA248" i="28"/>
  <c r="AJ248" i="28"/>
  <c r="L233" i="28"/>
  <c r="U233" i="28"/>
  <c r="V233" i="28" s="1"/>
  <c r="AJ95" i="28"/>
  <c r="R95" i="28"/>
  <c r="S95" i="28" s="1"/>
  <c r="T95" i="28" s="1"/>
  <c r="AA95" i="28"/>
  <c r="AB293" i="28"/>
  <c r="X293" i="28"/>
  <c r="AJ139" i="28"/>
  <c r="R139" i="28"/>
  <c r="S139" i="28" s="1"/>
  <c r="T139" i="28" s="1"/>
  <c r="AA139" i="28"/>
  <c r="AA306" i="28"/>
  <c r="AJ313" i="28"/>
  <c r="R313" i="28"/>
  <c r="S313" i="28" s="1"/>
  <c r="T313" i="28" s="1"/>
  <c r="AA313" i="28"/>
  <c r="Y120" i="28"/>
  <c r="AD120" i="28" s="1"/>
  <c r="AM120" i="28" s="1"/>
  <c r="AL120" i="28"/>
  <c r="AC120" i="28"/>
  <c r="AA91" i="28"/>
  <c r="AB234" i="28"/>
  <c r="X234" i="28"/>
  <c r="R309" i="28"/>
  <c r="S309" i="28" s="1"/>
  <c r="T309" i="28" s="1"/>
  <c r="AJ309" i="28"/>
  <c r="L228" i="28"/>
  <c r="U228" i="28"/>
  <c r="V228" i="28" s="1"/>
  <c r="AJ300" i="28"/>
  <c r="R300" i="28"/>
  <c r="S300" i="28" s="1"/>
  <c r="T300" i="28" s="1"/>
  <c r="AJ303" i="28"/>
  <c r="AA303" i="28"/>
  <c r="R303" i="28"/>
  <c r="S303" i="28" s="1"/>
  <c r="T303" i="28" s="1"/>
  <c r="AJ340" i="28"/>
  <c r="R340" i="28"/>
  <c r="S340" i="28" s="1"/>
  <c r="T340" i="28" s="1"/>
  <c r="AC340" i="28"/>
  <c r="AA340" i="28"/>
  <c r="AI138" i="28"/>
  <c r="W138" i="28"/>
  <c r="X286" i="28"/>
  <c r="AB286" i="28"/>
  <c r="AJ79" i="28"/>
  <c r="R79" i="28"/>
  <c r="S79" i="28" s="1"/>
  <c r="T79" i="28" s="1"/>
  <c r="X16" i="28"/>
  <c r="AB16" i="28"/>
  <c r="AC116" i="28"/>
  <c r="AC338" i="28"/>
  <c r="R65" i="28"/>
  <c r="S65" i="28" s="1"/>
  <c r="T65" i="28" s="1"/>
  <c r="AJ65" i="28"/>
  <c r="AJ242" i="28"/>
  <c r="R242" i="28"/>
  <c r="S242" i="28" s="1"/>
  <c r="T242" i="28" s="1"/>
  <c r="AA242" i="28"/>
  <c r="AJ180" i="28"/>
  <c r="R180" i="28"/>
  <c r="S180" i="28" s="1"/>
  <c r="T180" i="28" s="1"/>
  <c r="AA338" i="28"/>
  <c r="AJ133" i="28"/>
  <c r="R133" i="28"/>
  <c r="S133" i="28" s="1"/>
  <c r="T133" i="28" s="1"/>
  <c r="AA257" i="28"/>
  <c r="X194" i="28"/>
  <c r="AB194" i="28"/>
  <c r="W347" i="28"/>
  <c r="AI347" i="28"/>
  <c r="R280" i="28"/>
  <c r="S280" i="28" s="1"/>
  <c r="T280" i="28" s="1"/>
  <c r="AJ280" i="28"/>
  <c r="AA280" i="28"/>
  <c r="X328" i="28"/>
  <c r="AB328" i="28"/>
  <c r="AJ73" i="28"/>
  <c r="R73" i="28"/>
  <c r="S73" i="28" s="1"/>
  <c r="T73" i="28" s="1"/>
  <c r="AA73" i="28"/>
  <c r="X240" i="28"/>
  <c r="AB240" i="28"/>
  <c r="R302" i="28"/>
  <c r="S302" i="28" s="1"/>
  <c r="T302" i="28" s="1"/>
  <c r="AA302" i="28"/>
  <c r="AJ302" i="28"/>
  <c r="AI233" i="28"/>
  <c r="R261" i="28"/>
  <c r="S261" i="28" s="1"/>
  <c r="T261" i="28" s="1"/>
  <c r="AJ261" i="28"/>
  <c r="X28" i="28"/>
  <c r="AB28" i="28"/>
  <c r="AB27" i="28"/>
  <c r="X27" i="28"/>
  <c r="L35" i="28"/>
  <c r="U35" i="28"/>
  <c r="V35" i="28" s="1"/>
  <c r="R20" i="28"/>
  <c r="S20" i="28" s="1"/>
  <c r="T20" i="28" s="1"/>
  <c r="AJ20" i="28"/>
  <c r="AA20" i="28"/>
  <c r="AA168" i="28"/>
  <c r="AA23" i="28"/>
  <c r="R284" i="28"/>
  <c r="S284" i="28" s="1"/>
  <c r="T284" i="28" s="1"/>
  <c r="AJ284" i="28"/>
  <c r="AA298" i="28"/>
  <c r="AJ319" i="28"/>
  <c r="R319" i="28"/>
  <c r="S319" i="28" s="1"/>
  <c r="T319" i="28" s="1"/>
  <c r="AA195" i="28"/>
  <c r="R72" i="28"/>
  <c r="S72" i="28" s="1"/>
  <c r="T72" i="28" s="1"/>
  <c r="AA72" i="28"/>
  <c r="AJ72" i="28"/>
  <c r="R317" i="28"/>
  <c r="S317" i="28" s="1"/>
  <c r="T317" i="28" s="1"/>
  <c r="AJ317" i="28"/>
  <c r="AA317" i="28"/>
  <c r="R341" i="28"/>
  <c r="S341" i="28" s="1"/>
  <c r="T341" i="28" s="1"/>
  <c r="AJ341" i="28"/>
  <c r="R112" i="28"/>
  <c r="S112" i="28" s="1"/>
  <c r="T112" i="28" s="1"/>
  <c r="AA112" i="28"/>
  <c r="AJ112" i="28"/>
  <c r="AA179" i="28"/>
  <c r="AL208" i="28"/>
  <c r="Y208" i="28"/>
  <c r="AD208" i="28" s="1"/>
  <c r="AM208" i="28" s="1"/>
  <c r="X239" i="28"/>
  <c r="AB239" i="28"/>
  <c r="X254" i="28"/>
  <c r="AB254" i="28"/>
  <c r="L143" i="28"/>
  <c r="U143" i="28"/>
  <c r="V143" i="28" s="1"/>
  <c r="L262" i="28"/>
  <c r="U262" i="28"/>
  <c r="V262" i="28" s="1"/>
  <c r="R354" i="28"/>
  <c r="S354" i="28" s="1"/>
  <c r="T354" i="28" s="1"/>
  <c r="AA354" i="28"/>
  <c r="AJ354" i="28"/>
  <c r="L295" i="28"/>
  <c r="U295" i="28"/>
  <c r="V295" i="28" s="1"/>
  <c r="X290" i="28"/>
  <c r="AB290" i="28"/>
  <c r="AI137" i="28"/>
  <c r="W137" i="28"/>
  <c r="X53" i="28"/>
  <c r="AB53" i="28"/>
  <c r="AJ175" i="28"/>
  <c r="R175" i="28"/>
  <c r="S175" i="28" s="1"/>
  <c r="T175" i="28" s="1"/>
  <c r="AB34" i="28"/>
  <c r="X34" i="28"/>
  <c r="X203" i="28"/>
  <c r="AB203" i="28"/>
  <c r="R292" i="28"/>
  <c r="S292" i="28" s="1"/>
  <c r="T292" i="28" s="1"/>
  <c r="AJ292" i="28"/>
  <c r="AC292" i="28"/>
  <c r="AA292" i="28"/>
  <c r="AJ211" i="28"/>
  <c r="R211" i="28"/>
  <c r="S211" i="28" s="1"/>
  <c r="T211" i="28" s="1"/>
  <c r="AA211" i="28"/>
  <c r="AJ349" i="28"/>
  <c r="R349" i="28"/>
  <c r="S349" i="28" s="1"/>
  <c r="T349" i="28" s="1"/>
  <c r="AB76" i="28"/>
  <c r="X76" i="28"/>
  <c r="AC96" i="28"/>
  <c r="AJ200" i="28"/>
  <c r="R200" i="28"/>
  <c r="S200" i="28" s="1"/>
  <c r="T200" i="28" s="1"/>
  <c r="AA61" i="28"/>
  <c r="L347" i="28"/>
  <c r="U347" i="28"/>
  <c r="V347" i="28" s="1"/>
  <c r="AA346" i="28"/>
  <c r="AI178" i="28"/>
  <c r="W178" i="28"/>
  <c r="AJ111" i="28"/>
  <c r="R111" i="28"/>
  <c r="S111" i="28" s="1"/>
  <c r="T111" i="28" s="1"/>
  <c r="AA111" i="28"/>
  <c r="AB259" i="28"/>
  <c r="X259" i="28"/>
  <c r="AA29" i="28"/>
  <c r="R163" i="28"/>
  <c r="S163" i="28" s="1"/>
  <c r="T163" i="28" s="1"/>
  <c r="AA163" i="28"/>
  <c r="AJ163" i="28"/>
  <c r="W35" i="28"/>
  <c r="AI35" i="28"/>
  <c r="R159" i="28"/>
  <c r="S159" i="28" s="1"/>
  <c r="T159" i="28" s="1"/>
  <c r="AJ159" i="28"/>
  <c r="R15" i="28"/>
  <c r="S15" i="28" s="1"/>
  <c r="T15" i="28" s="1"/>
  <c r="AJ15" i="28"/>
  <c r="AA15" i="28"/>
  <c r="AC15" i="28"/>
  <c r="AI151" i="28"/>
  <c r="W151" i="28"/>
  <c r="R11" i="28"/>
  <c r="S11" i="28" s="1"/>
  <c r="T11" i="28" s="1"/>
  <c r="AJ11" i="28"/>
  <c r="AA11" i="28"/>
  <c r="AJ161" i="28"/>
  <c r="R161" i="28"/>
  <c r="S161" i="28" s="1"/>
  <c r="T161" i="28" s="1"/>
  <c r="AC161" i="28"/>
  <c r="AA161" i="28"/>
  <c r="R274" i="28"/>
  <c r="S274" i="28" s="1"/>
  <c r="T274" i="28" s="1"/>
  <c r="AJ274" i="28"/>
  <c r="AA274" i="28"/>
  <c r="AJ252" i="28"/>
  <c r="R252" i="28"/>
  <c r="S252" i="28" s="1"/>
  <c r="T252" i="28" s="1"/>
  <c r="X102" i="28"/>
  <c r="AB102" i="28"/>
  <c r="R121" i="28"/>
  <c r="S121" i="28" s="1"/>
  <c r="T121" i="28" s="1"/>
  <c r="AJ121" i="28"/>
  <c r="AA121" i="28"/>
  <c r="AA190" i="28"/>
  <c r="AJ288" i="28"/>
  <c r="R288" i="28"/>
  <c r="S288" i="28" s="1"/>
  <c r="T288" i="28" s="1"/>
  <c r="Y202" i="28" l="1"/>
  <c r="AD202" i="28" s="1"/>
  <c r="AM202" i="28" s="1"/>
  <c r="AL202" i="28"/>
  <c r="Y87" i="28"/>
  <c r="AD87" i="28" s="1"/>
  <c r="AM87" i="28" s="1"/>
  <c r="AL87" i="28"/>
  <c r="Y356" i="28"/>
  <c r="AD356" i="28" s="1"/>
  <c r="AM356" i="28" s="1"/>
  <c r="AL356" i="28"/>
  <c r="AC356" i="28"/>
  <c r="AL36" i="28"/>
  <c r="Y36" i="28"/>
  <c r="AD36" i="28" s="1"/>
  <c r="AM36" i="28" s="1"/>
  <c r="AC36" i="28"/>
  <c r="AL224" i="28"/>
  <c r="Y224" i="28"/>
  <c r="AD224" i="28" s="1"/>
  <c r="AM224" i="28" s="1"/>
  <c r="AC224" i="28"/>
  <c r="X257" i="28"/>
  <c r="AB257" i="28"/>
  <c r="Y12" i="28"/>
  <c r="AD12" i="28" s="1"/>
  <c r="AM12" i="28" s="1"/>
  <c r="AL12" i="28"/>
  <c r="AC12" i="28"/>
  <c r="X168" i="28"/>
  <c r="AB168" i="28"/>
  <c r="Y80" i="28"/>
  <c r="AD80" i="28" s="1"/>
  <c r="AM80" i="28" s="1"/>
  <c r="AL80" i="28"/>
  <c r="AC80" i="28"/>
  <c r="X60" i="28"/>
  <c r="AB60" i="28"/>
  <c r="R177" i="28"/>
  <c r="S177" i="28" s="1"/>
  <c r="T177" i="28" s="1"/>
  <c r="AJ177" i="28"/>
  <c r="AC177" i="28"/>
  <c r="AA177" i="28"/>
  <c r="Y220" i="28"/>
  <c r="AD220" i="28" s="1"/>
  <c r="AM220" i="28" s="1"/>
  <c r="AL220" i="28"/>
  <c r="AC220" i="28"/>
  <c r="X291" i="28"/>
  <c r="AB291" i="28"/>
  <c r="X338" i="28"/>
  <c r="AB338" i="28"/>
  <c r="X251" i="28"/>
  <c r="W251" i="28"/>
  <c r="AB251" i="28"/>
  <c r="Y321" i="28"/>
  <c r="AD321" i="28" s="1"/>
  <c r="AM321" i="28" s="1"/>
  <c r="AL321" i="28"/>
  <c r="AC321" i="28"/>
  <c r="Y71" i="28"/>
  <c r="AD71" i="28" s="1"/>
  <c r="AM71" i="28" s="1"/>
  <c r="AL71" i="28"/>
  <c r="Y250" i="28"/>
  <c r="AD250" i="28" s="1"/>
  <c r="AM250" i="28" s="1"/>
  <c r="AL250" i="28"/>
  <c r="AC250" i="28"/>
  <c r="X133" i="28"/>
  <c r="AB133" i="28"/>
  <c r="AL259" i="28"/>
  <c r="Y259" i="28"/>
  <c r="AD259" i="28" s="1"/>
  <c r="AM259" i="28" s="1"/>
  <c r="AC259" i="28"/>
  <c r="X302" i="28"/>
  <c r="AB302" i="28"/>
  <c r="X299" i="28"/>
  <c r="AB299" i="28"/>
  <c r="Y301" i="28"/>
  <c r="AD301" i="28" s="1"/>
  <c r="AM301" i="28" s="1"/>
  <c r="AL301" i="28"/>
  <c r="AC301" i="28"/>
  <c r="Y165" i="28"/>
  <c r="AD165" i="28" s="1"/>
  <c r="AM165" i="28" s="1"/>
  <c r="AL165" i="28"/>
  <c r="X298" i="28"/>
  <c r="AB298" i="28"/>
  <c r="X48" i="28"/>
  <c r="AB48" i="28"/>
  <c r="X173" i="28"/>
  <c r="AB173" i="28"/>
  <c r="X107" i="28"/>
  <c r="AB107" i="28"/>
  <c r="X91" i="28"/>
  <c r="AB91" i="28"/>
  <c r="X161" i="28"/>
  <c r="AB161" i="28"/>
  <c r="Y217" i="28"/>
  <c r="AD217" i="28" s="1"/>
  <c r="AM217" i="28" s="1"/>
  <c r="AL217" i="28"/>
  <c r="AC217" i="28"/>
  <c r="R158" i="28"/>
  <c r="S158" i="28" s="1"/>
  <c r="T158" i="28" s="1"/>
  <c r="AA158" i="28"/>
  <c r="AJ158" i="28"/>
  <c r="AC158" i="28"/>
  <c r="X55" i="28"/>
  <c r="AB55" i="28"/>
  <c r="X59" i="28"/>
  <c r="AB59" i="28"/>
  <c r="AL83" i="28"/>
  <c r="Y83" i="28"/>
  <c r="AD83" i="28" s="1"/>
  <c r="AM83" i="28" s="1"/>
  <c r="AC83" i="28"/>
  <c r="AL267" i="28"/>
  <c r="Y267" i="28"/>
  <c r="AD267" i="28" s="1"/>
  <c r="AM267" i="28" s="1"/>
  <c r="AC267" i="28"/>
  <c r="X357" i="28"/>
  <c r="AB357" i="28"/>
  <c r="X154" i="28"/>
  <c r="AB154" i="28"/>
  <c r="X30" i="28"/>
  <c r="AB30" i="28"/>
  <c r="AJ110" i="28"/>
  <c r="R110" i="28"/>
  <c r="S110" i="28" s="1"/>
  <c r="T110" i="28" s="1"/>
  <c r="AA110" i="28"/>
  <c r="AA364" i="28" s="1"/>
  <c r="X184" i="28"/>
  <c r="AB184" i="28"/>
  <c r="X109" i="28"/>
  <c r="AB109" i="28"/>
  <c r="AJ260" i="28"/>
  <c r="R260" i="28"/>
  <c r="S260" i="28" s="1"/>
  <c r="T260" i="28" s="1"/>
  <c r="AA260" i="28"/>
  <c r="X181" i="28"/>
  <c r="AB181" i="28"/>
  <c r="X192" i="28"/>
  <c r="AB192" i="28"/>
  <c r="X125" i="28"/>
  <c r="AB125" i="28"/>
  <c r="X163" i="28"/>
  <c r="AB163" i="28"/>
  <c r="X320" i="28"/>
  <c r="AB320" i="28"/>
  <c r="X207" i="28"/>
  <c r="AB207" i="28"/>
  <c r="X117" i="28"/>
  <c r="AB117" i="28"/>
  <c r="X101" i="28"/>
  <c r="AB101" i="28"/>
  <c r="R334" i="28"/>
  <c r="S334" i="28" s="1"/>
  <c r="T334" i="28" s="1"/>
  <c r="AJ334" i="28"/>
  <c r="AA334" i="28"/>
  <c r="X214" i="28"/>
  <c r="AB214" i="28"/>
  <c r="X247" i="28"/>
  <c r="AB247" i="28"/>
  <c r="X157" i="28"/>
  <c r="AB157" i="28"/>
  <c r="X123" i="28"/>
  <c r="AB123" i="28"/>
  <c r="AL240" i="28"/>
  <c r="Y240" i="28"/>
  <c r="AD240" i="28" s="1"/>
  <c r="AM240" i="28" s="1"/>
  <c r="AC240" i="28"/>
  <c r="X340" i="28"/>
  <c r="AB340" i="28"/>
  <c r="R233" i="28"/>
  <c r="S233" i="28" s="1"/>
  <c r="T233" i="28" s="1"/>
  <c r="AJ233" i="28"/>
  <c r="AA233" i="28"/>
  <c r="AC233" i="28"/>
  <c r="AJ229" i="28"/>
  <c r="R229" i="28"/>
  <c r="S229" i="28" s="1"/>
  <c r="T229" i="28" s="1"/>
  <c r="AA229" i="28"/>
  <c r="X275" i="28"/>
  <c r="AB275" i="28"/>
  <c r="X264" i="28"/>
  <c r="AB264" i="28"/>
  <c r="X345" i="28"/>
  <c r="AB345" i="28"/>
  <c r="X238" i="28"/>
  <c r="AB238" i="28"/>
  <c r="X81" i="28"/>
  <c r="AB81" i="28"/>
  <c r="X342" i="28"/>
  <c r="AB342" i="28"/>
  <c r="X41" i="28"/>
  <c r="AB41" i="28"/>
  <c r="Y77" i="28"/>
  <c r="AD77" i="28" s="1"/>
  <c r="AM77" i="28" s="1"/>
  <c r="AL77" i="28"/>
  <c r="X325" i="28"/>
  <c r="AB325" i="28"/>
  <c r="X197" i="28"/>
  <c r="AB197" i="28"/>
  <c r="AJ205" i="28"/>
  <c r="R205" i="28"/>
  <c r="S205" i="28" s="1"/>
  <c r="T205" i="28" s="1"/>
  <c r="AA205" i="28"/>
  <c r="AC205" i="28"/>
  <c r="Y38" i="28"/>
  <c r="AD38" i="28" s="1"/>
  <c r="AM38" i="28" s="1"/>
  <c r="AL38" i="28"/>
  <c r="AC38" i="28"/>
  <c r="X307" i="28"/>
  <c r="AB307" i="28"/>
  <c r="Y182" i="28"/>
  <c r="AD182" i="28" s="1"/>
  <c r="AM182" i="28" s="1"/>
  <c r="AL182" i="28"/>
  <c r="R355" i="28"/>
  <c r="S355" i="28" s="1"/>
  <c r="T355" i="28" s="1"/>
  <c r="AJ355" i="28"/>
  <c r="AA355" i="28"/>
  <c r="X149" i="28"/>
  <c r="AB149" i="28"/>
  <c r="Y74" i="28"/>
  <c r="AD74" i="28" s="1"/>
  <c r="AM74" i="28" s="1"/>
  <c r="AL74" i="28"/>
  <c r="AL271" i="28"/>
  <c r="Y271" i="28"/>
  <c r="AD271" i="28" s="1"/>
  <c r="AM271" i="28" s="1"/>
  <c r="AC271" i="28"/>
  <c r="AJ295" i="28"/>
  <c r="R295" i="28"/>
  <c r="S295" i="28" s="1"/>
  <c r="T295" i="28" s="1"/>
  <c r="AA295" i="28"/>
  <c r="X13" i="28"/>
  <c r="AB13" i="28"/>
  <c r="X111" i="28"/>
  <c r="AB111" i="28"/>
  <c r="R108" i="28"/>
  <c r="S108" i="28" s="1"/>
  <c r="T108" i="28" s="1"/>
  <c r="AJ108" i="28"/>
  <c r="AA108" i="28"/>
  <c r="W58" i="28"/>
  <c r="X58" i="28" s="1"/>
  <c r="AL348" i="28"/>
  <c r="Y348" i="28"/>
  <c r="AD348" i="28" s="1"/>
  <c r="AM348" i="28" s="1"/>
  <c r="AC348" i="28"/>
  <c r="X103" i="28"/>
  <c r="AB103" i="28"/>
  <c r="AL186" i="28"/>
  <c r="Y186" i="28"/>
  <c r="AD186" i="28" s="1"/>
  <c r="AM186" i="28" s="1"/>
  <c r="AC186" i="28"/>
  <c r="X145" i="28"/>
  <c r="AB145" i="28"/>
  <c r="X190" i="28"/>
  <c r="AB190" i="28"/>
  <c r="Y119" i="28"/>
  <c r="AD119" i="28" s="1"/>
  <c r="AM119" i="28" s="1"/>
  <c r="AL119" i="28"/>
  <c r="AC119" i="28"/>
  <c r="AJ206" i="28"/>
  <c r="R206" i="28"/>
  <c r="S206" i="28" s="1"/>
  <c r="T206" i="28" s="1"/>
  <c r="AC206" i="28"/>
  <c r="AA206" i="28"/>
  <c r="X29" i="28"/>
  <c r="AB29" i="28"/>
  <c r="X278" i="28"/>
  <c r="W278" i="28"/>
  <c r="AB278" i="28" s="1"/>
  <c r="X329" i="28"/>
  <c r="AB329" i="28"/>
  <c r="X50" i="28"/>
  <c r="AB50" i="28"/>
  <c r="Y212" i="28"/>
  <c r="AD212" i="28" s="1"/>
  <c r="AM212" i="28" s="1"/>
  <c r="AL212" i="28"/>
  <c r="AL358" i="28"/>
  <c r="Y358" i="28"/>
  <c r="AD358" i="28" s="1"/>
  <c r="AM358" i="28" s="1"/>
  <c r="AC358" i="28"/>
  <c r="X129" i="28"/>
  <c r="AB129" i="28"/>
  <c r="W326" i="28"/>
  <c r="X326" i="28" s="1"/>
  <c r="X218" i="28"/>
  <c r="AB218" i="28"/>
  <c r="X164" i="28"/>
  <c r="AB164" i="28"/>
  <c r="W98" i="28"/>
  <c r="X98" i="28" s="1"/>
  <c r="X241" i="28"/>
  <c r="AB241" i="28"/>
  <c r="X314" i="28"/>
  <c r="AB314" i="28"/>
  <c r="AJ138" i="28"/>
  <c r="R138" i="28"/>
  <c r="S138" i="28" s="1"/>
  <c r="T138" i="28" s="1"/>
  <c r="AA138" i="28"/>
  <c r="X147" i="28"/>
  <c r="AB147" i="28"/>
  <c r="X246" i="28"/>
  <c r="AB246" i="28"/>
  <c r="X210" i="28"/>
  <c r="AB210" i="28"/>
  <c r="X93" i="28"/>
  <c r="AB93" i="28"/>
  <c r="X122" i="28"/>
  <c r="AB122" i="28"/>
  <c r="X284" i="28"/>
  <c r="AB284" i="28"/>
  <c r="X211" i="28"/>
  <c r="AB211" i="28"/>
  <c r="X141" i="28"/>
  <c r="AB141" i="28"/>
  <c r="AL282" i="28"/>
  <c r="Y282" i="28"/>
  <c r="AD282" i="28" s="1"/>
  <c r="AM282" i="28" s="1"/>
  <c r="AC282" i="28"/>
  <c r="X323" i="28"/>
  <c r="AB323" i="28"/>
  <c r="AJ249" i="28"/>
  <c r="R249" i="28"/>
  <c r="S249" i="28" s="1"/>
  <c r="T249" i="28" s="1"/>
  <c r="AA249" i="28"/>
  <c r="X279" i="28"/>
  <c r="AB279" i="28"/>
  <c r="Y304" i="28"/>
  <c r="AD304" i="28" s="1"/>
  <c r="AM304" i="28" s="1"/>
  <c r="AL304" i="28"/>
  <c r="AC304" i="28"/>
  <c r="Y21" i="28"/>
  <c r="AD21" i="28" s="1"/>
  <c r="AM21" i="28" s="1"/>
  <c r="AL21" i="28"/>
  <c r="AC21" i="28"/>
  <c r="AL115" i="28"/>
  <c r="Y115" i="28"/>
  <c r="AD115" i="28" s="1"/>
  <c r="AM115" i="28" s="1"/>
  <c r="AC115" i="28"/>
  <c r="R327" i="28"/>
  <c r="S327" i="28" s="1"/>
  <c r="T327" i="28" s="1"/>
  <c r="AJ327" i="28"/>
  <c r="AA327" i="28"/>
  <c r="AC327" i="28"/>
  <c r="X88" i="28"/>
  <c r="AB88" i="28"/>
  <c r="X268" i="28"/>
  <c r="AB268" i="28"/>
  <c r="AL272" i="28"/>
  <c r="Y272" i="28"/>
  <c r="AD272" i="28" s="1"/>
  <c r="AM272" i="28" s="1"/>
  <c r="AC272" i="28"/>
  <c r="X215" i="28"/>
  <c r="AB215" i="28"/>
  <c r="R178" i="28"/>
  <c r="S178" i="28" s="1"/>
  <c r="T178" i="28" s="1"/>
  <c r="AJ178" i="28"/>
  <c r="AA178" i="28"/>
  <c r="AC178" i="28"/>
  <c r="Y47" i="28"/>
  <c r="AD47" i="28" s="1"/>
  <c r="AM47" i="28" s="1"/>
  <c r="AL47" i="28"/>
  <c r="X95" i="28"/>
  <c r="AB95" i="28"/>
  <c r="AJ294" i="28"/>
  <c r="R294" i="28"/>
  <c r="S294" i="28" s="1"/>
  <c r="T294" i="28" s="1"/>
  <c r="AA294" i="28"/>
  <c r="W292" i="28"/>
  <c r="X292" i="28" s="1"/>
  <c r="X185" i="28"/>
  <c r="AB185" i="28"/>
  <c r="Y52" i="28"/>
  <c r="AD52" i="28" s="1"/>
  <c r="AM52" i="28" s="1"/>
  <c r="AL52" i="28"/>
  <c r="AC52" i="28"/>
  <c r="X68" i="28"/>
  <c r="AB68" i="28"/>
  <c r="X318" i="28"/>
  <c r="AB318" i="28"/>
  <c r="AL201" i="28"/>
  <c r="Y201" i="28"/>
  <c r="AD201" i="28" s="1"/>
  <c r="AM201" i="28" s="1"/>
  <c r="AC201" i="28"/>
  <c r="AJ219" i="28"/>
  <c r="R219" i="28"/>
  <c r="S219" i="28" s="1"/>
  <c r="T219" i="28" s="1"/>
  <c r="AA219" i="28"/>
  <c r="X196" i="28"/>
  <c r="AB196" i="28"/>
  <c r="X23" i="28"/>
  <c r="AB23" i="28"/>
  <c r="X341" i="28"/>
  <c r="AB341" i="28"/>
  <c r="AJ35" i="28"/>
  <c r="R35" i="28"/>
  <c r="S35" i="28" s="1"/>
  <c r="T35" i="28" s="1"/>
  <c r="AC35" i="28"/>
  <c r="AA35" i="28"/>
  <c r="X227" i="28"/>
  <c r="AB227" i="28"/>
  <c r="S10" i="28"/>
  <c r="X127" i="28"/>
  <c r="AB127" i="28"/>
  <c r="X69" i="28"/>
  <c r="AB69" i="28"/>
  <c r="AL26" i="28"/>
  <c r="Y26" i="28"/>
  <c r="AD26" i="28" s="1"/>
  <c r="AM26" i="28" s="1"/>
  <c r="AC26" i="28"/>
  <c r="X221" i="28"/>
  <c r="AB221" i="28"/>
  <c r="W94" i="28"/>
  <c r="X94" i="28" s="1"/>
  <c r="R56" i="28"/>
  <c r="S56" i="28" s="1"/>
  <c r="T56" i="28" s="1"/>
  <c r="AJ56" i="28"/>
  <c r="AA56" i="28"/>
  <c r="AL216" i="28"/>
  <c r="Y216" i="28"/>
  <c r="AD216" i="28" s="1"/>
  <c r="AM216" i="28" s="1"/>
  <c r="X46" i="28"/>
  <c r="AB46" i="28"/>
  <c r="V361" i="28"/>
  <c r="X134" i="28"/>
  <c r="AB134" i="28"/>
  <c r="X160" i="28"/>
  <c r="AB160" i="28"/>
  <c r="X132" i="28"/>
  <c r="AB132" i="28"/>
  <c r="X180" i="28"/>
  <c r="AB180" i="28"/>
  <c r="X199" i="28"/>
  <c r="AB199" i="28"/>
  <c r="X313" i="28"/>
  <c r="AB313" i="28"/>
  <c r="Y102" i="28"/>
  <c r="AD102" i="28" s="1"/>
  <c r="AM102" i="28" s="1"/>
  <c r="AL102" i="28"/>
  <c r="AC102" i="28"/>
  <c r="AL203" i="28"/>
  <c r="Y203" i="28"/>
  <c r="AD203" i="28" s="1"/>
  <c r="AM203" i="28" s="1"/>
  <c r="AC203" i="28"/>
  <c r="R262" i="28"/>
  <c r="S262" i="28" s="1"/>
  <c r="T262" i="28" s="1"/>
  <c r="AJ262" i="28"/>
  <c r="AA262" i="28"/>
  <c r="AC262" i="28"/>
  <c r="X317" i="28"/>
  <c r="AB317" i="28"/>
  <c r="AL27" i="28"/>
  <c r="Y27" i="28"/>
  <c r="AD27" i="28" s="1"/>
  <c r="AM27" i="28" s="1"/>
  <c r="AC27" i="28"/>
  <c r="X300" i="28"/>
  <c r="AB300" i="28"/>
  <c r="X360" i="28"/>
  <c r="AB360" i="28"/>
  <c r="Y44" i="28"/>
  <c r="AD44" i="28" s="1"/>
  <c r="AM44" i="28" s="1"/>
  <c r="AL44" i="28"/>
  <c r="AJ285" i="28"/>
  <c r="R285" i="28"/>
  <c r="S285" i="28" s="1"/>
  <c r="T285" i="28" s="1"/>
  <c r="AC285" i="28"/>
  <c r="AA285" i="28"/>
  <c r="X256" i="28"/>
  <c r="AB256" i="28"/>
  <c r="Y324" i="28"/>
  <c r="AD324" i="28" s="1"/>
  <c r="AM324" i="28" s="1"/>
  <c r="AL324" i="28"/>
  <c r="Y19" i="28"/>
  <c r="AD19" i="28" s="1"/>
  <c r="AM19" i="28" s="1"/>
  <c r="AL19" i="28"/>
  <c r="X179" i="28"/>
  <c r="AB179" i="28"/>
  <c r="X230" i="28"/>
  <c r="AB230" i="28"/>
  <c r="X331" i="28"/>
  <c r="AB331" i="28"/>
  <c r="X287" i="28"/>
  <c r="AB287" i="28"/>
  <c r="U361" i="28"/>
  <c r="X135" i="28"/>
  <c r="AB135" i="28"/>
  <c r="X43" i="28"/>
  <c r="AB43" i="28"/>
  <c r="AL351" i="28"/>
  <c r="Y351" i="28"/>
  <c r="AD351" i="28" s="1"/>
  <c r="AM351" i="28" s="1"/>
  <c r="AC351" i="28"/>
  <c r="AL290" i="28"/>
  <c r="Y290" i="28"/>
  <c r="AD290" i="28" s="1"/>
  <c r="AM290" i="28" s="1"/>
  <c r="Y31" i="28"/>
  <c r="AD31" i="28" s="1"/>
  <c r="AM31" i="28" s="1"/>
  <c r="AL31" i="28"/>
  <c r="X303" i="28"/>
  <c r="AB303" i="28"/>
  <c r="X354" i="28"/>
  <c r="AB354" i="28"/>
  <c r="X276" i="28"/>
  <c r="AB276" i="28"/>
  <c r="X70" i="28"/>
  <c r="AB70" i="28"/>
  <c r="Y322" i="28"/>
  <c r="AD322" i="28" s="1"/>
  <c r="AM322" i="28" s="1"/>
  <c r="AL322" i="28"/>
  <c r="AC322" i="28"/>
  <c r="U364" i="28"/>
  <c r="U365" i="28" s="1"/>
  <c r="AL67" i="28"/>
  <c r="Y67" i="28"/>
  <c r="AD67" i="28" s="1"/>
  <c r="AM67" i="28" s="1"/>
  <c r="AC67" i="28"/>
  <c r="R232" i="28"/>
  <c r="S232" i="28" s="1"/>
  <c r="T232" i="28" s="1"/>
  <c r="AJ232" i="28"/>
  <c r="AA232" i="28"/>
  <c r="X82" i="28"/>
  <c r="AB82" i="28"/>
  <c r="AL194" i="28"/>
  <c r="Y194" i="28"/>
  <c r="AD194" i="28" s="1"/>
  <c r="AM194" i="28" s="1"/>
  <c r="AC194" i="28"/>
  <c r="Y225" i="28"/>
  <c r="AD225" i="28" s="1"/>
  <c r="AM225" i="28" s="1"/>
  <c r="AL225" i="28"/>
  <c r="AC225" i="28"/>
  <c r="Y45" i="28"/>
  <c r="AD45" i="28" s="1"/>
  <c r="AM45" i="28" s="1"/>
  <c r="AL45" i="28"/>
  <c r="X252" i="28"/>
  <c r="AB252" i="28"/>
  <c r="Y266" i="28"/>
  <c r="AD266" i="28" s="1"/>
  <c r="AM266" i="28" s="1"/>
  <c r="AL266" i="28"/>
  <c r="AC266" i="28"/>
  <c r="AJ273" i="28"/>
  <c r="R273" i="28"/>
  <c r="S273" i="28" s="1"/>
  <c r="T273" i="28" s="1"/>
  <c r="AA273" i="28"/>
  <c r="AC273" i="28"/>
  <c r="X174" i="28"/>
  <c r="AB174" i="28"/>
  <c r="X169" i="28"/>
  <c r="AB169" i="28"/>
  <c r="R226" i="28"/>
  <c r="S226" i="28" s="1"/>
  <c r="T226" i="28" s="1"/>
  <c r="AJ226" i="28"/>
  <c r="AA226" i="28"/>
  <c r="AC226" i="28"/>
  <c r="AL281" i="28"/>
  <c r="Y281" i="28"/>
  <c r="AD281" i="28" s="1"/>
  <c r="AM281" i="28" s="1"/>
  <c r="AC281" i="28"/>
  <c r="X33" i="28"/>
  <c r="AB33" i="28"/>
  <c r="X195" i="28"/>
  <c r="AB195" i="28"/>
  <c r="X24" i="28"/>
  <c r="AB24" i="28"/>
  <c r="AL223" i="28"/>
  <c r="Y223" i="28"/>
  <c r="AD223" i="28" s="1"/>
  <c r="AM223" i="28" s="1"/>
  <c r="AC223" i="28"/>
  <c r="X183" i="28"/>
  <c r="AB183" i="28"/>
  <c r="X187" i="28"/>
  <c r="AB187" i="28"/>
  <c r="Y22" i="28"/>
  <c r="AD22" i="28" s="1"/>
  <c r="AM22" i="28" s="1"/>
  <c r="AL22" i="28"/>
  <c r="AC22" i="28"/>
  <c r="Y286" i="28"/>
  <c r="AD286" i="28" s="1"/>
  <c r="AM286" i="28" s="1"/>
  <c r="AL286" i="28"/>
  <c r="AC286" i="28"/>
  <c r="X288" i="28"/>
  <c r="AB288" i="28"/>
  <c r="X62" i="28"/>
  <c r="AB62" i="28"/>
  <c r="X112" i="28"/>
  <c r="AB112" i="28"/>
  <c r="X242" i="28"/>
  <c r="AB242" i="28"/>
  <c r="AL34" i="28"/>
  <c r="Y34" i="28"/>
  <c r="AD34" i="28" s="1"/>
  <c r="AM34" i="28" s="1"/>
  <c r="AC34" i="28"/>
  <c r="X106" i="28"/>
  <c r="AB106" i="28"/>
  <c r="R347" i="28"/>
  <c r="S347" i="28" s="1"/>
  <c r="T347" i="28" s="1"/>
  <c r="AJ347" i="28"/>
  <c r="AA347" i="28"/>
  <c r="Y296" i="28"/>
  <c r="AD296" i="28" s="1"/>
  <c r="AM296" i="28" s="1"/>
  <c r="AL296" i="28"/>
  <c r="AC296" i="28"/>
  <c r="W175" i="28"/>
  <c r="X175" i="28" s="1"/>
  <c r="R143" i="28"/>
  <c r="S143" i="28" s="1"/>
  <c r="T143" i="28" s="1"/>
  <c r="AJ143" i="28"/>
  <c r="AA143" i="28"/>
  <c r="AL28" i="28"/>
  <c r="Y28" i="28"/>
  <c r="AD28" i="28" s="1"/>
  <c r="AM28" i="28" s="1"/>
  <c r="AC28" i="28"/>
  <c r="X280" i="28"/>
  <c r="AB280" i="28"/>
  <c r="AJ228" i="28"/>
  <c r="R228" i="28"/>
  <c r="S228" i="28" s="1"/>
  <c r="T228" i="28" s="1"/>
  <c r="AA228" i="28"/>
  <c r="AC228" i="28"/>
  <c r="AJ258" i="28"/>
  <c r="R258" i="28"/>
  <c r="S258" i="28" s="1"/>
  <c r="T258" i="28" s="1"/>
  <c r="AC258" i="28"/>
  <c r="AA258" i="28"/>
  <c r="AJ14" i="28"/>
  <c r="AA14" i="28"/>
  <c r="R14" i="28"/>
  <c r="S14" i="28" s="1"/>
  <c r="T14" i="28" s="1"/>
  <c r="X89" i="28"/>
  <c r="AB89" i="28"/>
  <c r="AJ151" i="28"/>
  <c r="R151" i="28"/>
  <c r="S151" i="28" s="1"/>
  <c r="T151" i="28" s="1"/>
  <c r="AA151" i="28"/>
  <c r="AC151" i="28"/>
  <c r="Y222" i="28"/>
  <c r="AD222" i="28" s="1"/>
  <c r="AM222" i="28" s="1"/>
  <c r="AL222" i="28"/>
  <c r="AC222" i="28"/>
  <c r="R244" i="28"/>
  <c r="S244" i="28" s="1"/>
  <c r="T244" i="28" s="1"/>
  <c r="AJ244" i="28"/>
  <c r="AA244" i="28"/>
  <c r="X352" i="28"/>
  <c r="AB352" i="28"/>
  <c r="AJ359" i="28"/>
  <c r="R359" i="28"/>
  <c r="S359" i="28" s="1"/>
  <c r="T359" i="28" s="1"/>
  <c r="AA359" i="28"/>
  <c r="X231" i="28"/>
  <c r="AB231" i="28"/>
  <c r="AL51" i="28"/>
  <c r="Y51" i="28"/>
  <c r="AD51" i="28" s="1"/>
  <c r="AM51" i="28" s="1"/>
  <c r="AC51" i="28"/>
  <c r="X63" i="28"/>
  <c r="AB63" i="28"/>
  <c r="X124" i="28"/>
  <c r="AB124" i="28"/>
  <c r="AL140" i="28"/>
  <c r="Y140" i="28"/>
  <c r="AD140" i="28" s="1"/>
  <c r="AM140" i="28" s="1"/>
  <c r="Y172" i="28"/>
  <c r="AD172" i="28" s="1"/>
  <c r="AM172" i="28" s="1"/>
  <c r="AL172" i="28"/>
  <c r="AC172" i="28"/>
  <c r="X350" i="28"/>
  <c r="AB350" i="28"/>
  <c r="AL189" i="28"/>
  <c r="Y189" i="28"/>
  <c r="AD189" i="28" s="1"/>
  <c r="AM189" i="28" s="1"/>
  <c r="AC189" i="28"/>
  <c r="X176" i="28"/>
  <c r="AB176" i="28"/>
  <c r="Y100" i="28"/>
  <c r="AD100" i="28" s="1"/>
  <c r="AM100" i="28" s="1"/>
  <c r="AL100" i="28"/>
  <c r="AC100" i="28"/>
  <c r="X11" i="28"/>
  <c r="AB11" i="28"/>
  <c r="X73" i="28"/>
  <c r="AB73" i="28"/>
  <c r="X248" i="28"/>
  <c r="AB248" i="28"/>
  <c r="X150" i="28"/>
  <c r="AB150" i="28"/>
  <c r="X54" i="28"/>
  <c r="AB54" i="28"/>
  <c r="X159" i="28"/>
  <c r="AB159" i="28"/>
  <c r="X200" i="28"/>
  <c r="AB200" i="28"/>
  <c r="X72" i="28"/>
  <c r="AB72" i="28"/>
  <c r="X139" i="28"/>
  <c r="AB139" i="28"/>
  <c r="Y332" i="28"/>
  <c r="AD332" i="28" s="1"/>
  <c r="AM332" i="28" s="1"/>
  <c r="AL332" i="28"/>
  <c r="AC332" i="28"/>
  <c r="X105" i="28"/>
  <c r="AB105" i="28"/>
  <c r="AL236" i="28"/>
  <c r="Y236" i="28"/>
  <c r="AD236" i="28" s="1"/>
  <c r="AM236" i="28" s="1"/>
  <c r="AC236" i="28"/>
  <c r="AL213" i="28"/>
  <c r="Y213" i="28"/>
  <c r="AD213" i="28" s="1"/>
  <c r="AM213" i="28" s="1"/>
  <c r="X66" i="28"/>
  <c r="AB66" i="28"/>
  <c r="Y162" i="28"/>
  <c r="AD162" i="28" s="1"/>
  <c r="AM162" i="28" s="1"/>
  <c r="AL162" i="28"/>
  <c r="AC162" i="28"/>
  <c r="AL155" i="28"/>
  <c r="Y155" i="28"/>
  <c r="AD155" i="28" s="1"/>
  <c r="AM155" i="28" s="1"/>
  <c r="AC155" i="28"/>
  <c r="AJ171" i="28"/>
  <c r="R171" i="28"/>
  <c r="S171" i="28" s="1"/>
  <c r="T171" i="28" s="1"/>
  <c r="AA171" i="28"/>
  <c r="X337" i="28"/>
  <c r="AB337" i="28"/>
  <c r="X144" i="28"/>
  <c r="AB144" i="28"/>
  <c r="R75" i="28"/>
  <c r="S75" i="28" s="1"/>
  <c r="T75" i="28" s="1"/>
  <c r="AJ75" i="28"/>
  <c r="AA75" i="28"/>
  <c r="R113" i="28"/>
  <c r="S113" i="28" s="1"/>
  <c r="T113" i="28" s="1"/>
  <c r="AJ113" i="28"/>
  <c r="AC113" i="28"/>
  <c r="AA113" i="28"/>
  <c r="X349" i="28"/>
  <c r="AB349" i="28"/>
  <c r="Y265" i="28"/>
  <c r="AD265" i="28" s="1"/>
  <c r="AM265" i="28" s="1"/>
  <c r="AL265" i="28"/>
  <c r="AC265" i="28"/>
  <c r="W15" i="28"/>
  <c r="AL204" i="28"/>
  <c r="Y204" i="28"/>
  <c r="AD204" i="28" s="1"/>
  <c r="AM204" i="28" s="1"/>
  <c r="R198" i="28"/>
  <c r="S198" i="28" s="1"/>
  <c r="T198" i="28" s="1"/>
  <c r="AA198" i="28"/>
  <c r="AJ198" i="28"/>
  <c r="AC198" i="28"/>
  <c r="X86" i="28"/>
  <c r="AB86" i="28"/>
  <c r="R297" i="28"/>
  <c r="S297" i="28" s="1"/>
  <c r="T297" i="28" s="1"/>
  <c r="AJ297" i="28"/>
  <c r="AC297" i="28"/>
  <c r="AA297" i="28"/>
  <c r="X78" i="28"/>
  <c r="AB78" i="28"/>
  <c r="X39" i="28"/>
  <c r="AB39" i="28"/>
  <c r="AL237" i="28"/>
  <c r="Y237" i="28"/>
  <c r="AD237" i="28" s="1"/>
  <c r="AM237" i="28" s="1"/>
  <c r="AC237" i="28"/>
  <c r="Y191" i="28"/>
  <c r="AD191" i="28" s="1"/>
  <c r="AM191" i="28" s="1"/>
  <c r="AL191" i="28"/>
  <c r="AC191" i="28"/>
  <c r="X116" i="28"/>
  <c r="AB116" i="28"/>
  <c r="X305" i="28"/>
  <c r="AB305" i="28"/>
  <c r="AL328" i="28"/>
  <c r="Y328" i="28"/>
  <c r="AD328" i="28" s="1"/>
  <c r="AM328" i="28" s="1"/>
  <c r="AC328" i="28"/>
  <c r="AL131" i="28"/>
  <c r="Y131" i="28"/>
  <c r="AD131" i="28" s="1"/>
  <c r="AM131" i="28" s="1"/>
  <c r="AC131" i="28"/>
  <c r="X49" i="28"/>
  <c r="AB49" i="28"/>
  <c r="AL308" i="28"/>
  <c r="Y308" i="28"/>
  <c r="AD308" i="28" s="1"/>
  <c r="AM308" i="28" s="1"/>
  <c r="AC308" i="28"/>
  <c r="Y142" i="28"/>
  <c r="AD142" i="28" s="1"/>
  <c r="AM142" i="28" s="1"/>
  <c r="AL142" i="28"/>
  <c r="AC142" i="28"/>
  <c r="Y254" i="28"/>
  <c r="AD254" i="28" s="1"/>
  <c r="AM254" i="28" s="1"/>
  <c r="AL254" i="28"/>
  <c r="AC254" i="28"/>
  <c r="W261" i="28"/>
  <c r="AB261" i="28" s="1"/>
  <c r="X306" i="28"/>
  <c r="W306" i="28"/>
  <c r="AB306" i="28" s="1"/>
  <c r="X263" i="28"/>
  <c r="AB263" i="28"/>
  <c r="X353" i="28"/>
  <c r="AB353" i="28"/>
  <c r="Y25" i="28"/>
  <c r="AD25" i="28" s="1"/>
  <c r="AM25" i="28" s="1"/>
  <c r="AL25" i="28"/>
  <c r="AC25" i="28"/>
  <c r="X126" i="28"/>
  <c r="AB126" i="28"/>
  <c r="X274" i="28"/>
  <c r="AB274" i="28"/>
  <c r="Y53" i="28"/>
  <c r="AD53" i="28" s="1"/>
  <c r="AM53" i="28" s="1"/>
  <c r="AL53" i="28"/>
  <c r="AC53" i="28"/>
  <c r="X319" i="28"/>
  <c r="AB319" i="28"/>
  <c r="X79" i="28"/>
  <c r="AB79" i="28"/>
  <c r="W309" i="28"/>
  <c r="X309" i="28" s="1"/>
  <c r="AB309" i="28"/>
  <c r="AL293" i="28"/>
  <c r="Y293" i="28"/>
  <c r="AD293" i="28" s="1"/>
  <c r="AM293" i="28" s="1"/>
  <c r="X97" i="28"/>
  <c r="AB97" i="28"/>
  <c r="W166" i="28"/>
  <c r="X166" i="28" s="1"/>
  <c r="W64" i="28"/>
  <c r="X64" i="28" s="1"/>
  <c r="AB64" i="28"/>
  <c r="X283" i="28"/>
  <c r="AB283" i="28"/>
  <c r="X243" i="28"/>
  <c r="AB243" i="28"/>
  <c r="X85" i="28"/>
  <c r="AB85" i="28"/>
  <c r="Y344" i="28"/>
  <c r="AD344" i="28" s="1"/>
  <c r="AM344" i="28" s="1"/>
  <c r="AL344" i="28"/>
  <c r="X136" i="28"/>
  <c r="AB136" i="28"/>
  <c r="AL18" i="28"/>
  <c r="Y18" i="28"/>
  <c r="AD18" i="28" s="1"/>
  <c r="AM18" i="28" s="1"/>
  <c r="AL245" i="28"/>
  <c r="Y245" i="28"/>
  <c r="AD245" i="28" s="1"/>
  <c r="AM245" i="28" s="1"/>
  <c r="AC245" i="28"/>
  <c r="Y167" i="28"/>
  <c r="AD167" i="28" s="1"/>
  <c r="AM167" i="28" s="1"/>
  <c r="AL167" i="28"/>
  <c r="AC167" i="28"/>
  <c r="X20" i="28"/>
  <c r="AB20" i="28"/>
  <c r="X121" i="28"/>
  <c r="AB121" i="28"/>
  <c r="X40" i="28"/>
  <c r="AB40" i="28"/>
  <c r="AL153" i="28"/>
  <c r="Y153" i="28"/>
  <c r="AD153" i="28" s="1"/>
  <c r="AM153" i="28" s="1"/>
  <c r="X65" i="28"/>
  <c r="AB65" i="28"/>
  <c r="Y16" i="28"/>
  <c r="AD16" i="28" s="1"/>
  <c r="AM16" i="28" s="1"/>
  <c r="AL16" i="28"/>
  <c r="AC16" i="28"/>
  <c r="R137" i="28"/>
  <c r="S137" i="28" s="1"/>
  <c r="T137" i="28" s="1"/>
  <c r="AJ137" i="28"/>
  <c r="AA137" i="28"/>
  <c r="X152" i="28"/>
  <c r="AB152" i="28"/>
  <c r="Y315" i="28"/>
  <c r="AD315" i="28" s="1"/>
  <c r="AM315" i="28" s="1"/>
  <c r="AL315" i="28"/>
  <c r="AC315" i="28"/>
  <c r="Y76" i="28"/>
  <c r="AD76" i="28" s="1"/>
  <c r="AM76" i="28" s="1"/>
  <c r="AL76" i="28"/>
  <c r="Y239" i="28"/>
  <c r="AD239" i="28" s="1"/>
  <c r="AM239" i="28" s="1"/>
  <c r="AL239" i="28"/>
  <c r="AC239" i="28"/>
  <c r="Y234" i="28"/>
  <c r="AD234" i="28" s="1"/>
  <c r="AM234" i="28" s="1"/>
  <c r="AL234" i="28"/>
  <c r="X346" i="28"/>
  <c r="AB346" i="28"/>
  <c r="R235" i="28"/>
  <c r="S235" i="28" s="1"/>
  <c r="T235" i="28" s="1"/>
  <c r="AJ235" i="28"/>
  <c r="AA235" i="28"/>
  <c r="X333" i="28"/>
  <c r="AB333" i="28"/>
  <c r="AL57" i="28"/>
  <c r="Y57" i="28"/>
  <c r="AD57" i="28" s="1"/>
  <c r="AM57" i="28" s="1"/>
  <c r="AC57" i="28"/>
  <c r="X253" i="28"/>
  <c r="AB253" i="28"/>
  <c r="X61" i="28"/>
  <c r="AB61" i="28"/>
  <c r="X128" i="28"/>
  <c r="AB128" i="28"/>
  <c r="W84" i="28"/>
  <c r="AB84" i="28" s="1"/>
  <c r="X148" i="28"/>
  <c r="AB148" i="28"/>
  <c r="Y339" i="28"/>
  <c r="AD339" i="28" s="1"/>
  <c r="AM339" i="28" s="1"/>
  <c r="AL339" i="28"/>
  <c r="X146" i="28"/>
  <c r="AB146" i="28"/>
  <c r="Y277" i="28"/>
  <c r="AD277" i="28" s="1"/>
  <c r="AM277" i="28" s="1"/>
  <c r="AL277" i="28"/>
  <c r="AC277" i="28"/>
  <c r="AL17" i="28"/>
  <c r="Y17" i="28"/>
  <c r="AD17" i="28" s="1"/>
  <c r="AM17" i="28" s="1"/>
  <c r="AC17" i="28"/>
  <c r="Y316" i="28"/>
  <c r="AD316" i="28" s="1"/>
  <c r="AM316" i="28" s="1"/>
  <c r="AL316" i="28"/>
  <c r="AC316" i="28"/>
  <c r="AL58" i="28" l="1"/>
  <c r="Y58" i="28"/>
  <c r="AD58" i="28" s="1"/>
  <c r="AM58" i="28" s="1"/>
  <c r="AL98" i="28"/>
  <c r="Y98" i="28"/>
  <c r="AD98" i="28" s="1"/>
  <c r="AM98" i="28" s="1"/>
  <c r="Y326" i="28"/>
  <c r="AD326" i="28" s="1"/>
  <c r="AM326" i="28" s="1"/>
  <c r="AL326" i="28"/>
  <c r="AL64" i="28"/>
  <c r="Y64" i="28"/>
  <c r="AD64" i="28" s="1"/>
  <c r="AM64" i="28" s="1"/>
  <c r="Y292" i="28"/>
  <c r="AD292" i="28" s="1"/>
  <c r="AM292" i="28" s="1"/>
  <c r="AL292" i="28"/>
  <c r="Y166" i="28"/>
  <c r="AD166" i="28" s="1"/>
  <c r="AM166" i="28" s="1"/>
  <c r="AL166" i="28"/>
  <c r="AL94" i="28"/>
  <c r="Y94" i="28"/>
  <c r="AD94" i="28" s="1"/>
  <c r="AM94" i="28" s="1"/>
  <c r="AL175" i="28"/>
  <c r="Y175" i="28"/>
  <c r="AD175" i="28" s="1"/>
  <c r="AM175" i="28" s="1"/>
  <c r="Y309" i="28"/>
  <c r="AD309" i="28" s="1"/>
  <c r="AM309" i="28" s="1"/>
  <c r="AL309" i="28"/>
  <c r="X75" i="28"/>
  <c r="AB75" i="28"/>
  <c r="Y168" i="28"/>
  <c r="AD168" i="28" s="1"/>
  <c r="AM168" i="28" s="1"/>
  <c r="AL168" i="28"/>
  <c r="AC168" i="28"/>
  <c r="Y319" i="28"/>
  <c r="AD319" i="28" s="1"/>
  <c r="AM319" i="28" s="1"/>
  <c r="AL319" i="28"/>
  <c r="AC319" i="28"/>
  <c r="X261" i="28"/>
  <c r="AL124" i="28"/>
  <c r="Y124" i="28"/>
  <c r="AD124" i="28" s="1"/>
  <c r="AM124" i="28" s="1"/>
  <c r="AC124" i="28"/>
  <c r="AL280" i="28"/>
  <c r="Y280" i="28"/>
  <c r="AD280" i="28" s="1"/>
  <c r="AM280" i="28" s="1"/>
  <c r="AC280" i="28"/>
  <c r="AL183" i="28"/>
  <c r="Y183" i="28"/>
  <c r="AD183" i="28" s="1"/>
  <c r="AM183" i="28" s="1"/>
  <c r="AC183" i="28"/>
  <c r="AL174" i="28"/>
  <c r="Y174" i="28"/>
  <c r="AD174" i="28" s="1"/>
  <c r="AM174" i="28" s="1"/>
  <c r="AC174" i="28"/>
  <c r="AL69" i="28"/>
  <c r="Y69" i="28"/>
  <c r="AD69" i="28" s="1"/>
  <c r="AM69" i="28" s="1"/>
  <c r="AC69" i="28"/>
  <c r="W327" i="28"/>
  <c r="X327" i="28" s="1"/>
  <c r="AB327" i="28"/>
  <c r="Y111" i="28"/>
  <c r="AD111" i="28" s="1"/>
  <c r="AM111" i="28" s="1"/>
  <c r="AL111" i="28"/>
  <c r="AC111" i="28"/>
  <c r="AL81" i="28"/>
  <c r="Y81" i="28"/>
  <c r="AD81" i="28" s="1"/>
  <c r="AM81" i="28" s="1"/>
  <c r="AC81" i="28"/>
  <c r="X110" i="28"/>
  <c r="AB110" i="28"/>
  <c r="Y79" i="28"/>
  <c r="AD79" i="28" s="1"/>
  <c r="AM79" i="28" s="1"/>
  <c r="AL79" i="28"/>
  <c r="AC79" i="28"/>
  <c r="Y106" i="28"/>
  <c r="AD106" i="28" s="1"/>
  <c r="AM106" i="28" s="1"/>
  <c r="AL106" i="28"/>
  <c r="AC106" i="28"/>
  <c r="X198" i="28"/>
  <c r="AB198" i="28"/>
  <c r="AL144" i="28"/>
  <c r="Y144" i="28"/>
  <c r="AD144" i="28" s="1"/>
  <c r="AM144" i="28" s="1"/>
  <c r="AC144" i="28"/>
  <c r="AL73" i="28"/>
  <c r="Y73" i="28"/>
  <c r="AD73" i="28" s="1"/>
  <c r="AM73" i="28" s="1"/>
  <c r="AC73" i="28"/>
  <c r="AL134" i="28"/>
  <c r="Y134" i="28"/>
  <c r="AD134" i="28" s="1"/>
  <c r="AM134" i="28" s="1"/>
  <c r="AL95" i="28"/>
  <c r="Y95" i="28"/>
  <c r="AD95" i="28" s="1"/>
  <c r="AM95" i="28" s="1"/>
  <c r="AC95" i="28"/>
  <c r="AL190" i="28"/>
  <c r="Y190" i="28"/>
  <c r="AD190" i="28" s="1"/>
  <c r="AM190" i="28" s="1"/>
  <c r="AC190" i="28"/>
  <c r="Y307" i="28"/>
  <c r="AD307" i="28" s="1"/>
  <c r="AM307" i="28" s="1"/>
  <c r="AL307" i="28"/>
  <c r="Y320" i="28"/>
  <c r="AD320" i="28" s="1"/>
  <c r="AM320" i="28" s="1"/>
  <c r="AL320" i="28"/>
  <c r="AC320" i="28"/>
  <c r="X158" i="28"/>
  <c r="AB158" i="28"/>
  <c r="AL251" i="28"/>
  <c r="Y251" i="28"/>
  <c r="AD251" i="28" s="1"/>
  <c r="AM251" i="28" s="1"/>
  <c r="AL303" i="28"/>
  <c r="Y303" i="28"/>
  <c r="AD303" i="28" s="1"/>
  <c r="AM303" i="28" s="1"/>
  <c r="AC303" i="28"/>
  <c r="X84" i="28"/>
  <c r="AL243" i="28"/>
  <c r="Y243" i="28"/>
  <c r="AD243" i="28" s="1"/>
  <c r="AM243" i="28" s="1"/>
  <c r="AC243" i="28"/>
  <c r="AL13" i="28"/>
  <c r="Y13" i="28"/>
  <c r="AD13" i="28" s="1"/>
  <c r="AM13" i="28" s="1"/>
  <c r="AC13" i="28"/>
  <c r="AL337" i="28"/>
  <c r="Y337" i="28"/>
  <c r="AD337" i="28" s="1"/>
  <c r="AM337" i="28" s="1"/>
  <c r="AC337" i="28"/>
  <c r="X273" i="28"/>
  <c r="AB273" i="28"/>
  <c r="X232" i="28"/>
  <c r="AB232" i="28"/>
  <c r="W262" i="28"/>
  <c r="X262" i="28" s="1"/>
  <c r="AB262" i="28"/>
  <c r="S365" i="28"/>
  <c r="S364" i="28"/>
  <c r="T10" i="28"/>
  <c r="Y50" i="28"/>
  <c r="AD50" i="28" s="1"/>
  <c r="AM50" i="28" s="1"/>
  <c r="AL50" i="28"/>
  <c r="AL145" i="28"/>
  <c r="Y145" i="28"/>
  <c r="AD145" i="28" s="1"/>
  <c r="AM145" i="28" s="1"/>
  <c r="AC145" i="28"/>
  <c r="AL123" i="28"/>
  <c r="Y123" i="28"/>
  <c r="AD123" i="28" s="1"/>
  <c r="AM123" i="28" s="1"/>
  <c r="AC123" i="28"/>
  <c r="Y163" i="28"/>
  <c r="AD163" i="28" s="1"/>
  <c r="AM163" i="28" s="1"/>
  <c r="AL163" i="28"/>
  <c r="AC163" i="28"/>
  <c r="Y30" i="28"/>
  <c r="AD30" i="28" s="1"/>
  <c r="AM30" i="28" s="1"/>
  <c r="AL30" i="28"/>
  <c r="AC30" i="28"/>
  <c r="Y299" i="28"/>
  <c r="AD299" i="28" s="1"/>
  <c r="AM299" i="28" s="1"/>
  <c r="AL299" i="28"/>
  <c r="AC299" i="28"/>
  <c r="AL338" i="28"/>
  <c r="Y338" i="28"/>
  <c r="AD338" i="28" s="1"/>
  <c r="AM338" i="28" s="1"/>
  <c r="X294" i="28"/>
  <c r="AB294" i="28"/>
  <c r="X138" i="28"/>
  <c r="AB138" i="28"/>
  <c r="AL105" i="28"/>
  <c r="Y105" i="28"/>
  <c r="AD105" i="28" s="1"/>
  <c r="AM105" i="28" s="1"/>
  <c r="Y46" i="28"/>
  <c r="AD46" i="28" s="1"/>
  <c r="AM46" i="28" s="1"/>
  <c r="AL46" i="28"/>
  <c r="AC46" i="28"/>
  <c r="AL211" i="28"/>
  <c r="Y211" i="28"/>
  <c r="AD211" i="28" s="1"/>
  <c r="AM211" i="28" s="1"/>
  <c r="AC211" i="28"/>
  <c r="AL241" i="28"/>
  <c r="Y241" i="28"/>
  <c r="AD241" i="28" s="1"/>
  <c r="AM241" i="28" s="1"/>
  <c r="AC241" i="28"/>
  <c r="AA361" i="28"/>
  <c r="X295" i="28"/>
  <c r="AB295" i="28"/>
  <c r="AL345" i="28"/>
  <c r="Y345" i="28"/>
  <c r="AD345" i="28" s="1"/>
  <c r="AM345" i="28" s="1"/>
  <c r="AC345" i="28"/>
  <c r="AL257" i="28"/>
  <c r="Y257" i="28"/>
  <c r="AD257" i="28" s="1"/>
  <c r="AM257" i="28" s="1"/>
  <c r="AC257" i="28"/>
  <c r="Y340" i="28"/>
  <c r="AD340" i="28" s="1"/>
  <c r="AM340" i="28" s="1"/>
  <c r="AL340" i="28"/>
  <c r="Y157" i="28"/>
  <c r="AD157" i="28" s="1"/>
  <c r="AM157" i="28" s="1"/>
  <c r="AL157" i="28"/>
  <c r="AC157" i="28"/>
  <c r="Y125" i="28"/>
  <c r="AD125" i="28" s="1"/>
  <c r="AM125" i="28" s="1"/>
  <c r="AL125" i="28"/>
  <c r="AC125" i="28"/>
  <c r="Y154" i="28"/>
  <c r="AD154" i="28" s="1"/>
  <c r="AM154" i="28" s="1"/>
  <c r="AL154" i="28"/>
  <c r="AC154" i="28"/>
  <c r="AL302" i="28"/>
  <c r="Y302" i="28"/>
  <c r="AD302" i="28" s="1"/>
  <c r="AM302" i="28" s="1"/>
  <c r="AC302" i="28"/>
  <c r="AL291" i="28"/>
  <c r="Y291" i="28"/>
  <c r="AD291" i="28" s="1"/>
  <c r="AM291" i="28" s="1"/>
  <c r="AC291" i="28"/>
  <c r="AL112" i="28"/>
  <c r="Y112" i="28"/>
  <c r="AD112" i="28" s="1"/>
  <c r="AM112" i="28" s="1"/>
  <c r="AC112" i="28"/>
  <c r="AL227" i="28"/>
  <c r="Y227" i="28"/>
  <c r="AD227" i="28" s="1"/>
  <c r="AM227" i="28" s="1"/>
  <c r="AC227" i="28"/>
  <c r="Y284" i="28"/>
  <c r="AD284" i="28" s="1"/>
  <c r="AM284" i="28" s="1"/>
  <c r="AL284" i="28"/>
  <c r="AC284" i="28"/>
  <c r="AB98" i="28"/>
  <c r="AL264" i="28"/>
  <c r="Y264" i="28"/>
  <c r="AD264" i="28" s="1"/>
  <c r="AM264" i="28" s="1"/>
  <c r="AL161" i="28"/>
  <c r="Y161" i="28"/>
  <c r="AD161" i="28" s="1"/>
  <c r="AM161" i="28" s="1"/>
  <c r="AL160" i="28"/>
  <c r="Y160" i="28"/>
  <c r="AD160" i="28" s="1"/>
  <c r="AM160" i="28" s="1"/>
  <c r="AC160" i="28"/>
  <c r="Y63" i="28"/>
  <c r="AD63" i="28" s="1"/>
  <c r="AM63" i="28" s="1"/>
  <c r="AL63" i="28"/>
  <c r="AC63" i="28"/>
  <c r="Y256" i="28"/>
  <c r="AD256" i="28" s="1"/>
  <c r="AM256" i="28" s="1"/>
  <c r="AL256" i="28"/>
  <c r="AC256" i="28"/>
  <c r="AL43" i="28"/>
  <c r="Y43" i="28"/>
  <c r="AD43" i="28" s="1"/>
  <c r="AM43" i="28" s="1"/>
  <c r="AC43" i="28"/>
  <c r="Y329" i="28"/>
  <c r="AD329" i="28" s="1"/>
  <c r="AM329" i="28" s="1"/>
  <c r="AL329" i="28"/>
  <c r="W205" i="28"/>
  <c r="X205" i="28" s="1"/>
  <c r="Y247" i="28"/>
  <c r="AD247" i="28" s="1"/>
  <c r="AM247" i="28" s="1"/>
  <c r="AL247" i="28"/>
  <c r="AC247" i="28"/>
  <c r="Y192" i="28"/>
  <c r="AD192" i="28" s="1"/>
  <c r="AM192" i="28" s="1"/>
  <c r="AL192" i="28"/>
  <c r="AL357" i="28"/>
  <c r="Y357" i="28"/>
  <c r="AD357" i="28" s="1"/>
  <c r="AM357" i="28" s="1"/>
  <c r="AC357" i="28"/>
  <c r="AL242" i="28"/>
  <c r="Y242" i="28"/>
  <c r="AD242" i="28" s="1"/>
  <c r="AM242" i="28" s="1"/>
  <c r="AC242" i="28"/>
  <c r="AL89" i="28"/>
  <c r="Y89" i="28"/>
  <c r="AD89" i="28" s="1"/>
  <c r="AM89" i="28" s="1"/>
  <c r="AC89" i="28"/>
  <c r="AL62" i="28"/>
  <c r="Y62" i="28"/>
  <c r="AD62" i="28" s="1"/>
  <c r="AM62" i="28" s="1"/>
  <c r="AC62" i="28"/>
  <c r="AL122" i="28"/>
  <c r="Y122" i="28"/>
  <c r="AD122" i="28" s="1"/>
  <c r="AM122" i="28" s="1"/>
  <c r="Y103" i="28"/>
  <c r="AD103" i="28" s="1"/>
  <c r="AM103" i="28" s="1"/>
  <c r="AL103" i="28"/>
  <c r="AC103" i="28"/>
  <c r="Y275" i="28"/>
  <c r="AD275" i="28" s="1"/>
  <c r="AM275" i="28" s="1"/>
  <c r="AL275" i="28"/>
  <c r="AC275" i="28"/>
  <c r="Y91" i="28"/>
  <c r="AD91" i="28" s="1"/>
  <c r="AM91" i="28" s="1"/>
  <c r="AL91" i="28"/>
  <c r="AL305" i="28"/>
  <c r="Y305" i="28"/>
  <c r="AD305" i="28" s="1"/>
  <c r="AM305" i="28" s="1"/>
  <c r="Y121" i="28"/>
  <c r="AD121" i="28" s="1"/>
  <c r="AM121" i="28" s="1"/>
  <c r="AL121" i="28"/>
  <c r="AC121" i="28"/>
  <c r="X143" i="28"/>
  <c r="AB143" i="28"/>
  <c r="X35" i="28"/>
  <c r="AB35" i="28"/>
  <c r="AL215" i="28"/>
  <c r="Y215" i="28"/>
  <c r="AD215" i="28" s="1"/>
  <c r="AM215" i="28" s="1"/>
  <c r="AC215" i="28"/>
  <c r="AL164" i="28"/>
  <c r="Y164" i="28"/>
  <c r="AD164" i="28" s="1"/>
  <c r="AM164" i="28" s="1"/>
  <c r="AL214" i="28"/>
  <c r="Y214" i="28"/>
  <c r="AD214" i="28" s="1"/>
  <c r="AM214" i="28" s="1"/>
  <c r="Y181" i="28"/>
  <c r="AD181" i="28" s="1"/>
  <c r="AM181" i="28" s="1"/>
  <c r="AL181" i="28"/>
  <c r="Y283" i="28"/>
  <c r="AD283" i="28" s="1"/>
  <c r="AM283" i="28" s="1"/>
  <c r="AL283" i="28"/>
  <c r="Y253" i="28"/>
  <c r="AD253" i="28" s="1"/>
  <c r="AM253" i="28" s="1"/>
  <c r="AL253" i="28"/>
  <c r="AC253" i="28"/>
  <c r="X178" i="28"/>
  <c r="AB178" i="28"/>
  <c r="AB166" i="28"/>
  <c r="AL288" i="28"/>
  <c r="Y288" i="28"/>
  <c r="AD288" i="28" s="1"/>
  <c r="AM288" i="28" s="1"/>
  <c r="AC288" i="28"/>
  <c r="Y342" i="28"/>
  <c r="AD342" i="28" s="1"/>
  <c r="AM342" i="28" s="1"/>
  <c r="AL342" i="28"/>
  <c r="Y82" i="28"/>
  <c r="AD82" i="28" s="1"/>
  <c r="AM82" i="28" s="1"/>
  <c r="AL82" i="28"/>
  <c r="AL128" i="28"/>
  <c r="Y128" i="28"/>
  <c r="AD128" i="28" s="1"/>
  <c r="AM128" i="28" s="1"/>
  <c r="Y20" i="28"/>
  <c r="AD20" i="28" s="1"/>
  <c r="AM20" i="28" s="1"/>
  <c r="AL20" i="28"/>
  <c r="AC20" i="28"/>
  <c r="X171" i="28"/>
  <c r="AB171" i="28"/>
  <c r="AL135" i="28"/>
  <c r="Y135" i="28"/>
  <c r="AD135" i="28" s="1"/>
  <c r="AM135" i="28" s="1"/>
  <c r="X56" i="28"/>
  <c r="AB56" i="28"/>
  <c r="Y278" i="28"/>
  <c r="AD278" i="28" s="1"/>
  <c r="AM278" i="28" s="1"/>
  <c r="AL278" i="28"/>
  <c r="AL97" i="28"/>
  <c r="Y97" i="28"/>
  <c r="AD97" i="28" s="1"/>
  <c r="AM97" i="28" s="1"/>
  <c r="AC97" i="28"/>
  <c r="AL78" i="28"/>
  <c r="Y78" i="28"/>
  <c r="AD78" i="28" s="1"/>
  <c r="AM78" i="28" s="1"/>
  <c r="Y349" i="28"/>
  <c r="AD349" i="28" s="1"/>
  <c r="AM349" i="28" s="1"/>
  <c r="AL349" i="28"/>
  <c r="AC349" i="28"/>
  <c r="AL200" i="28"/>
  <c r="Y200" i="28"/>
  <c r="AD200" i="28" s="1"/>
  <c r="AM200" i="28" s="1"/>
  <c r="AC200" i="28"/>
  <c r="AL313" i="28"/>
  <c r="Y313" i="28"/>
  <c r="AD313" i="28" s="1"/>
  <c r="AM313" i="28" s="1"/>
  <c r="AC313" i="28"/>
  <c r="AB94" i="28"/>
  <c r="AL279" i="28"/>
  <c r="Y279" i="28"/>
  <c r="AD279" i="28" s="1"/>
  <c r="AM279" i="28" s="1"/>
  <c r="AC279" i="28"/>
  <c r="Y218" i="28"/>
  <c r="AD218" i="28" s="1"/>
  <c r="AM218" i="28" s="1"/>
  <c r="AL218" i="28"/>
  <c r="AC218" i="28"/>
  <c r="X229" i="28"/>
  <c r="AB229" i="28"/>
  <c r="AL169" i="28"/>
  <c r="Y169" i="28"/>
  <c r="AD169" i="28" s="1"/>
  <c r="AM169" i="28" s="1"/>
  <c r="AC169" i="28"/>
  <c r="Y85" i="28"/>
  <c r="AD85" i="28" s="1"/>
  <c r="AM85" i="28" s="1"/>
  <c r="AL85" i="28"/>
  <c r="AC85" i="28"/>
  <c r="AL24" i="28"/>
  <c r="Y24" i="28"/>
  <c r="AD24" i="28" s="1"/>
  <c r="AM24" i="28" s="1"/>
  <c r="X15" i="28"/>
  <c r="AL231" i="28"/>
  <c r="Y231" i="28"/>
  <c r="AD231" i="28" s="1"/>
  <c r="AM231" i="28" s="1"/>
  <c r="AC231" i="28"/>
  <c r="AL68" i="28"/>
  <c r="Y68" i="28"/>
  <c r="AD68" i="28" s="1"/>
  <c r="AM68" i="28" s="1"/>
  <c r="AC68" i="28"/>
  <c r="AL333" i="28"/>
  <c r="Y333" i="28"/>
  <c r="AD333" i="28" s="1"/>
  <c r="AM333" i="28" s="1"/>
  <c r="AC333" i="28"/>
  <c r="X359" i="28"/>
  <c r="AB359" i="28"/>
  <c r="Y197" i="28"/>
  <c r="AD197" i="28" s="1"/>
  <c r="AM197" i="28" s="1"/>
  <c r="AL197" i="28"/>
  <c r="AC197" i="28"/>
  <c r="AL70" i="28"/>
  <c r="Y70" i="28"/>
  <c r="AD70" i="28" s="1"/>
  <c r="AM70" i="28" s="1"/>
  <c r="AC70" i="28"/>
  <c r="Y287" i="28"/>
  <c r="AD287" i="28" s="1"/>
  <c r="AM287" i="28" s="1"/>
  <c r="AL287" i="28"/>
  <c r="AC287" i="28"/>
  <c r="AL360" i="28"/>
  <c r="Y360" i="28"/>
  <c r="AD360" i="28" s="1"/>
  <c r="AM360" i="28" s="1"/>
  <c r="Y341" i="28"/>
  <c r="AD341" i="28" s="1"/>
  <c r="AM341" i="28" s="1"/>
  <c r="AL341" i="28"/>
  <c r="AC341" i="28"/>
  <c r="AL185" i="28"/>
  <c r="Y185" i="28"/>
  <c r="AD185" i="28" s="1"/>
  <c r="AM185" i="28" s="1"/>
  <c r="AL210" i="28"/>
  <c r="Y210" i="28"/>
  <c r="AD210" i="28" s="1"/>
  <c r="AM210" i="28" s="1"/>
  <c r="AB326" i="28"/>
  <c r="AL29" i="28"/>
  <c r="Y29" i="28"/>
  <c r="AD29" i="28" s="1"/>
  <c r="AM29" i="28" s="1"/>
  <c r="AB58" i="28"/>
  <c r="Y325" i="28"/>
  <c r="AD325" i="28" s="1"/>
  <c r="AM325" i="28" s="1"/>
  <c r="AL325" i="28"/>
  <c r="AC325" i="28"/>
  <c r="X260" i="28"/>
  <c r="AB260" i="28"/>
  <c r="Y173" i="28"/>
  <c r="AD173" i="28" s="1"/>
  <c r="AM173" i="28" s="1"/>
  <c r="AL173" i="28"/>
  <c r="X177" i="28"/>
  <c r="AB177" i="28"/>
  <c r="AL248" i="28"/>
  <c r="Y248" i="28"/>
  <c r="AD248" i="28" s="1"/>
  <c r="AM248" i="28" s="1"/>
  <c r="AC248" i="28"/>
  <c r="Y116" i="28"/>
  <c r="AD116" i="28" s="1"/>
  <c r="AM116" i="28" s="1"/>
  <c r="AL116" i="28"/>
  <c r="R364" i="28"/>
  <c r="AB15" i="28"/>
  <c r="Y126" i="28"/>
  <c r="AD126" i="28" s="1"/>
  <c r="AM126" i="28" s="1"/>
  <c r="AL126" i="28"/>
  <c r="Y139" i="28"/>
  <c r="AD139" i="28" s="1"/>
  <c r="AM139" i="28" s="1"/>
  <c r="AL139" i="28"/>
  <c r="AC139" i="28"/>
  <c r="X285" i="28"/>
  <c r="AB285" i="28"/>
  <c r="X258" i="28"/>
  <c r="AB258" i="28"/>
  <c r="Y199" i="28"/>
  <c r="AD199" i="28" s="1"/>
  <c r="AM199" i="28" s="1"/>
  <c r="AL199" i="28"/>
  <c r="AC199" i="28"/>
  <c r="AL149" i="28"/>
  <c r="Y149" i="28"/>
  <c r="AD149" i="28" s="1"/>
  <c r="AM149" i="28" s="1"/>
  <c r="AC149" i="28"/>
  <c r="X334" i="28"/>
  <c r="AB334" i="28"/>
  <c r="Y40" i="28"/>
  <c r="AD40" i="28" s="1"/>
  <c r="AM40" i="28" s="1"/>
  <c r="AL40" i="28"/>
  <c r="AC40" i="28"/>
  <c r="Y127" i="28"/>
  <c r="AD127" i="28" s="1"/>
  <c r="AM127" i="28" s="1"/>
  <c r="AL127" i="28"/>
  <c r="AC127" i="28"/>
  <c r="AL141" i="28"/>
  <c r="Y141" i="28"/>
  <c r="AD141" i="28" s="1"/>
  <c r="AM141" i="28" s="1"/>
  <c r="AC141" i="28"/>
  <c r="Y61" i="28"/>
  <c r="AD61" i="28" s="1"/>
  <c r="AM61" i="28" s="1"/>
  <c r="AL61" i="28"/>
  <c r="AC61" i="28"/>
  <c r="AL39" i="28"/>
  <c r="Y39" i="28"/>
  <c r="AD39" i="28" s="1"/>
  <c r="AM39" i="28" s="1"/>
  <c r="AL33" i="28"/>
  <c r="Y33" i="28"/>
  <c r="AD33" i="28" s="1"/>
  <c r="AM33" i="28" s="1"/>
  <c r="AC33" i="28"/>
  <c r="Y107" i="28"/>
  <c r="AD107" i="28" s="1"/>
  <c r="AM107" i="28" s="1"/>
  <c r="AL107" i="28"/>
  <c r="AC107" i="28"/>
  <c r="AL49" i="28"/>
  <c r="Y49" i="28"/>
  <c r="AD49" i="28" s="1"/>
  <c r="AM49" i="28" s="1"/>
  <c r="AC49" i="28"/>
  <c r="Y159" i="28"/>
  <c r="AD159" i="28" s="1"/>
  <c r="AM159" i="28" s="1"/>
  <c r="AL159" i="28"/>
  <c r="AC159" i="28"/>
  <c r="AL352" i="28"/>
  <c r="Y352" i="28"/>
  <c r="AD352" i="28" s="1"/>
  <c r="AM352" i="28" s="1"/>
  <c r="AC352" i="28"/>
  <c r="X235" i="28"/>
  <c r="AB235" i="28"/>
  <c r="AL263" i="28"/>
  <c r="Y263" i="28"/>
  <c r="AD263" i="28" s="1"/>
  <c r="AM263" i="28" s="1"/>
  <c r="AL276" i="28"/>
  <c r="Y276" i="28"/>
  <c r="AD276" i="28" s="1"/>
  <c r="AM276" i="28" s="1"/>
  <c r="AC276" i="28"/>
  <c r="AL331" i="28"/>
  <c r="Y331" i="28"/>
  <c r="AD331" i="28" s="1"/>
  <c r="AM331" i="28" s="1"/>
  <c r="AC331" i="28"/>
  <c r="Y300" i="28"/>
  <c r="AD300" i="28" s="1"/>
  <c r="AM300" i="28" s="1"/>
  <c r="AL300" i="28"/>
  <c r="Y23" i="28"/>
  <c r="AD23" i="28" s="1"/>
  <c r="AM23" i="28" s="1"/>
  <c r="AL23" i="28"/>
  <c r="AC23" i="28"/>
  <c r="AB292" i="28"/>
  <c r="AL268" i="28"/>
  <c r="Y268" i="28"/>
  <c r="AD268" i="28" s="1"/>
  <c r="AM268" i="28" s="1"/>
  <c r="X249" i="28"/>
  <c r="AB249" i="28"/>
  <c r="AL246" i="28"/>
  <c r="Y246" i="28"/>
  <c r="AD246" i="28" s="1"/>
  <c r="AM246" i="28" s="1"/>
  <c r="AC246" i="28"/>
  <c r="Y48" i="28"/>
  <c r="AD48" i="28" s="1"/>
  <c r="AM48" i="28" s="1"/>
  <c r="AL48" i="28"/>
  <c r="Y60" i="28"/>
  <c r="AD60" i="28" s="1"/>
  <c r="AM60" i="28" s="1"/>
  <c r="AL60" i="28"/>
  <c r="X108" i="28"/>
  <c r="AB108" i="28"/>
  <c r="Y207" i="28"/>
  <c r="AD207" i="28" s="1"/>
  <c r="AM207" i="28" s="1"/>
  <c r="AL207" i="28"/>
  <c r="Y314" i="28"/>
  <c r="AD314" i="28" s="1"/>
  <c r="AM314" i="28" s="1"/>
  <c r="AL314" i="28"/>
  <c r="AC314" i="28"/>
  <c r="X151" i="28"/>
  <c r="AB151" i="28"/>
  <c r="AL318" i="28"/>
  <c r="Y318" i="28"/>
  <c r="AD318" i="28" s="1"/>
  <c r="AM318" i="28" s="1"/>
  <c r="AC318" i="28"/>
  <c r="X14" i="28"/>
  <c r="AB14" i="28"/>
  <c r="Y152" i="28"/>
  <c r="AD152" i="28" s="1"/>
  <c r="AM152" i="28" s="1"/>
  <c r="AL152" i="28"/>
  <c r="AC152" i="28"/>
  <c r="AB175" i="28"/>
  <c r="Y146" i="28"/>
  <c r="AD146" i="28" s="1"/>
  <c r="AM146" i="28" s="1"/>
  <c r="AL146" i="28"/>
  <c r="AL353" i="28"/>
  <c r="Y353" i="28"/>
  <c r="AD353" i="28" s="1"/>
  <c r="AM353" i="28" s="1"/>
  <c r="Y350" i="28"/>
  <c r="AD350" i="28" s="1"/>
  <c r="AM350" i="28" s="1"/>
  <c r="AL350" i="28"/>
  <c r="AC350" i="28"/>
  <c r="X297" i="28"/>
  <c r="AB297" i="28"/>
  <c r="W113" i="28"/>
  <c r="W364" i="28" s="1"/>
  <c r="Y66" i="28"/>
  <c r="AD66" i="28" s="1"/>
  <c r="AM66" i="28" s="1"/>
  <c r="AL66" i="28"/>
  <c r="Y54" i="28"/>
  <c r="AD54" i="28" s="1"/>
  <c r="AM54" i="28" s="1"/>
  <c r="AL54" i="28"/>
  <c r="AC54" i="28"/>
  <c r="Y180" i="28"/>
  <c r="AD180" i="28" s="1"/>
  <c r="AM180" i="28" s="1"/>
  <c r="AL180" i="28"/>
  <c r="AC180" i="28"/>
  <c r="AL221" i="28"/>
  <c r="Y221" i="28"/>
  <c r="AD221" i="28" s="1"/>
  <c r="AM221" i="28" s="1"/>
  <c r="AC221" i="28"/>
  <c r="W206" i="28"/>
  <c r="X206" i="28" s="1"/>
  <c r="AB206" i="28"/>
  <c r="Y101" i="28"/>
  <c r="AD101" i="28" s="1"/>
  <c r="AM101" i="28" s="1"/>
  <c r="AL101" i="28"/>
  <c r="AL109" i="28"/>
  <c r="Y109" i="28"/>
  <c r="AD109" i="28" s="1"/>
  <c r="AM109" i="28" s="1"/>
  <c r="AC109" i="28"/>
  <c r="AL59" i="28"/>
  <c r="Y59" i="28"/>
  <c r="AD59" i="28" s="1"/>
  <c r="AM59" i="28" s="1"/>
  <c r="Y179" i="28"/>
  <c r="AD179" i="28" s="1"/>
  <c r="AM179" i="28" s="1"/>
  <c r="AL179" i="28"/>
  <c r="AC179" i="28"/>
  <c r="X219" i="28"/>
  <c r="AB219" i="28"/>
  <c r="Y238" i="28"/>
  <c r="AD238" i="28" s="1"/>
  <c r="AM238" i="28" s="1"/>
  <c r="AL238" i="28"/>
  <c r="AC238" i="28"/>
  <c r="AL11" i="28"/>
  <c r="Y11" i="28"/>
  <c r="AD11" i="28" s="1"/>
  <c r="AM11" i="28" s="1"/>
  <c r="AC11" i="28"/>
  <c r="Y274" i="28"/>
  <c r="AD274" i="28" s="1"/>
  <c r="AM274" i="28" s="1"/>
  <c r="AL274" i="28"/>
  <c r="AC274" i="28"/>
  <c r="AL195" i="28"/>
  <c r="Y195" i="28"/>
  <c r="AD195" i="28" s="1"/>
  <c r="AM195" i="28" s="1"/>
  <c r="AC195" i="28"/>
  <c r="AL133" i="28"/>
  <c r="Y133" i="28"/>
  <c r="AD133" i="28" s="1"/>
  <c r="AM133" i="28" s="1"/>
  <c r="AC133" i="28"/>
  <c r="X137" i="28"/>
  <c r="AB137" i="28"/>
  <c r="Y136" i="28"/>
  <c r="AD136" i="28" s="1"/>
  <c r="AM136" i="28" s="1"/>
  <c r="AL136" i="28"/>
  <c r="AC136" i="28"/>
  <c r="Y148" i="28"/>
  <c r="AD148" i="28" s="1"/>
  <c r="AM148" i="28" s="1"/>
  <c r="AL148" i="28"/>
  <c r="AC148" i="28"/>
  <c r="AL346" i="28"/>
  <c r="Y346" i="28"/>
  <c r="AD346" i="28" s="1"/>
  <c r="AM346" i="28" s="1"/>
  <c r="AC346" i="28"/>
  <c r="X226" i="28"/>
  <c r="AB226" i="28"/>
  <c r="Y354" i="28"/>
  <c r="AD354" i="28" s="1"/>
  <c r="AM354" i="28" s="1"/>
  <c r="AL354" i="28"/>
  <c r="AC354" i="28"/>
  <c r="Y230" i="28"/>
  <c r="AD230" i="28" s="1"/>
  <c r="AM230" i="28" s="1"/>
  <c r="AL230" i="28"/>
  <c r="Y196" i="28"/>
  <c r="AD196" i="28" s="1"/>
  <c r="AM196" i="28" s="1"/>
  <c r="AL196" i="28"/>
  <c r="AC196" i="28"/>
  <c r="Y88" i="28"/>
  <c r="AD88" i="28" s="1"/>
  <c r="AM88" i="28" s="1"/>
  <c r="AL88" i="28"/>
  <c r="AC88" i="28"/>
  <c r="Y147" i="28"/>
  <c r="AD147" i="28" s="1"/>
  <c r="AM147" i="28" s="1"/>
  <c r="AL147" i="28"/>
  <c r="AC147" i="28"/>
  <c r="Y129" i="28"/>
  <c r="AD129" i="28" s="1"/>
  <c r="AM129" i="28" s="1"/>
  <c r="AL129" i="28"/>
  <c r="AC129" i="28"/>
  <c r="X355" i="28"/>
  <c r="AB355" i="28"/>
  <c r="Y41" i="28"/>
  <c r="AD41" i="28" s="1"/>
  <c r="AM41" i="28" s="1"/>
  <c r="AL41" i="28"/>
  <c r="AC41" i="28"/>
  <c r="W233" i="28"/>
  <c r="X233" i="28" s="1"/>
  <c r="AB233" i="28"/>
  <c r="AL298" i="28"/>
  <c r="Y298" i="28"/>
  <c r="AD298" i="28" s="1"/>
  <c r="AM298" i="28" s="1"/>
  <c r="AC298" i="28"/>
  <c r="Y187" i="28"/>
  <c r="AD187" i="28" s="1"/>
  <c r="AM187" i="28" s="1"/>
  <c r="AL187" i="28"/>
  <c r="AC187" i="28"/>
  <c r="Y317" i="28"/>
  <c r="AD317" i="28" s="1"/>
  <c r="AM317" i="28" s="1"/>
  <c r="AL317" i="28"/>
  <c r="AC317" i="28"/>
  <c r="Y176" i="28"/>
  <c r="AD176" i="28" s="1"/>
  <c r="AM176" i="28" s="1"/>
  <c r="AL176" i="28"/>
  <c r="AC176" i="28"/>
  <c r="Y72" i="28"/>
  <c r="AD72" i="28" s="1"/>
  <c r="AM72" i="28" s="1"/>
  <c r="AL72" i="28"/>
  <c r="AC72" i="28"/>
  <c r="AL252" i="28"/>
  <c r="Y252" i="28"/>
  <c r="AD252" i="28" s="1"/>
  <c r="AM252" i="28" s="1"/>
  <c r="AC252" i="28"/>
  <c r="AL93" i="28"/>
  <c r="Y93" i="28"/>
  <c r="AD93" i="28" s="1"/>
  <c r="AM93" i="28" s="1"/>
  <c r="AC93" i="28"/>
  <c r="Y65" i="28"/>
  <c r="AD65" i="28" s="1"/>
  <c r="AM65" i="28" s="1"/>
  <c r="AL65" i="28"/>
  <c r="AC65" i="28"/>
  <c r="Y306" i="28"/>
  <c r="AD306" i="28" s="1"/>
  <c r="AM306" i="28" s="1"/>
  <c r="AL306" i="28"/>
  <c r="Y86" i="28"/>
  <c r="AD86" i="28" s="1"/>
  <c r="AM86" i="28" s="1"/>
  <c r="AL86" i="28"/>
  <c r="AC86" i="28"/>
  <c r="AL150" i="28"/>
  <c r="Y150" i="28"/>
  <c r="AD150" i="28" s="1"/>
  <c r="AM150" i="28" s="1"/>
  <c r="AC150" i="28"/>
  <c r="X244" i="28"/>
  <c r="AB244" i="28"/>
  <c r="X228" i="28"/>
  <c r="AB228" i="28"/>
  <c r="X347" i="28"/>
  <c r="AB347" i="28"/>
  <c r="Y132" i="28"/>
  <c r="AD132" i="28" s="1"/>
  <c r="AM132" i="28" s="1"/>
  <c r="AL132" i="28"/>
  <c r="AC132" i="28"/>
  <c r="AL323" i="28"/>
  <c r="Y323" i="28"/>
  <c r="AD323" i="28" s="1"/>
  <c r="AM323" i="28" s="1"/>
  <c r="Y117" i="28"/>
  <c r="AD117" i="28" s="1"/>
  <c r="AM117" i="28" s="1"/>
  <c r="AL117" i="28"/>
  <c r="AC117" i="28"/>
  <c r="Y184" i="28"/>
  <c r="AD184" i="28" s="1"/>
  <c r="AM184" i="28" s="1"/>
  <c r="AL184" i="28"/>
  <c r="Y55" i="28"/>
  <c r="AD55" i="28" s="1"/>
  <c r="AM55" i="28" s="1"/>
  <c r="AL55" i="28"/>
  <c r="AL205" i="28" l="1"/>
  <c r="Y205" i="28"/>
  <c r="AD205" i="28" s="1"/>
  <c r="AM205" i="28" s="1"/>
  <c r="Y327" i="28"/>
  <c r="AD327" i="28" s="1"/>
  <c r="AM327" i="28" s="1"/>
  <c r="AL327" i="28"/>
  <c r="AL233" i="28"/>
  <c r="Y233" i="28"/>
  <c r="AD233" i="28" s="1"/>
  <c r="AM233" i="28" s="1"/>
  <c r="Y206" i="28"/>
  <c r="AD206" i="28" s="1"/>
  <c r="AM206" i="28" s="1"/>
  <c r="AL206" i="28"/>
  <c r="AL262" i="28"/>
  <c r="Y262" i="28"/>
  <c r="AD262" i="28" s="1"/>
  <c r="AM262" i="28" s="1"/>
  <c r="Y249" i="28"/>
  <c r="AD249" i="28" s="1"/>
  <c r="AM249" i="28" s="1"/>
  <c r="AL249" i="28"/>
  <c r="AC249" i="28"/>
  <c r="Y75" i="28"/>
  <c r="AD75" i="28" s="1"/>
  <c r="AM75" i="28" s="1"/>
  <c r="AL75" i="28"/>
  <c r="AC75" i="28"/>
  <c r="AB205" i="28"/>
  <c r="AL273" i="28"/>
  <c r="Y273" i="28"/>
  <c r="AD273" i="28" s="1"/>
  <c r="AM273" i="28" s="1"/>
  <c r="Y359" i="28"/>
  <c r="AD359" i="28" s="1"/>
  <c r="AM359" i="28" s="1"/>
  <c r="AL359" i="28"/>
  <c r="AC359" i="28"/>
  <c r="Y229" i="28"/>
  <c r="AD229" i="28" s="1"/>
  <c r="AM229" i="28" s="1"/>
  <c r="AL229" i="28"/>
  <c r="AC229" i="28"/>
  <c r="Y35" i="28"/>
  <c r="AD35" i="28" s="1"/>
  <c r="AM35" i="28" s="1"/>
  <c r="AL35" i="28"/>
  <c r="AL285" i="28"/>
  <c r="Y285" i="28"/>
  <c r="AD285" i="28" s="1"/>
  <c r="AM285" i="28" s="1"/>
  <c r="AL14" i="28"/>
  <c r="Y14" i="28"/>
  <c r="AD14" i="28" s="1"/>
  <c r="AM14" i="28" s="1"/>
  <c r="AC14" i="28"/>
  <c r="Y137" i="28"/>
  <c r="AD137" i="28" s="1"/>
  <c r="AM137" i="28" s="1"/>
  <c r="AL137" i="28"/>
  <c r="AC137" i="28"/>
  <c r="AL355" i="28"/>
  <c r="Y355" i="28"/>
  <c r="AD355" i="28" s="1"/>
  <c r="AM355" i="28" s="1"/>
  <c r="AC355" i="28"/>
  <c r="AL178" i="28"/>
  <c r="Y178" i="28"/>
  <c r="AD178" i="28" s="1"/>
  <c r="AM178" i="28" s="1"/>
  <c r="Y294" i="28"/>
  <c r="AD294" i="28" s="1"/>
  <c r="AM294" i="28" s="1"/>
  <c r="AL294" i="28"/>
  <c r="AC294" i="28"/>
  <c r="T364" i="28"/>
  <c r="T361" i="28"/>
  <c r="X10" i="28"/>
  <c r="AB10" i="28"/>
  <c r="Y261" i="28"/>
  <c r="AD261" i="28" s="1"/>
  <c r="AM261" i="28" s="1"/>
  <c r="AL261" i="28"/>
  <c r="X113" i="28"/>
  <c r="Y198" i="28"/>
  <c r="AD198" i="28" s="1"/>
  <c r="AM198" i="28" s="1"/>
  <c r="AL198" i="28"/>
  <c r="AB113" i="28"/>
  <c r="AL347" i="28"/>
  <c r="Y347" i="28"/>
  <c r="AD347" i="28" s="1"/>
  <c r="AM347" i="28" s="1"/>
  <c r="AC347" i="28"/>
  <c r="AL110" i="28"/>
  <c r="Y110" i="28"/>
  <c r="AD110" i="28" s="1"/>
  <c r="AM110" i="28" s="1"/>
  <c r="AC110" i="28"/>
  <c r="AL226" i="28"/>
  <c r="Y226" i="28"/>
  <c r="AD226" i="28" s="1"/>
  <c r="AM226" i="28" s="1"/>
  <c r="Y334" i="28"/>
  <c r="AD334" i="28" s="1"/>
  <c r="AM334" i="28" s="1"/>
  <c r="AL334" i="28"/>
  <c r="AC334" i="28"/>
  <c r="AL171" i="28"/>
  <c r="Y171" i="28"/>
  <c r="AD171" i="28" s="1"/>
  <c r="AM171" i="28" s="1"/>
  <c r="AC171" i="28"/>
  <c r="Y232" i="28"/>
  <c r="AD232" i="28" s="1"/>
  <c r="AM232" i="28" s="1"/>
  <c r="AL232" i="28"/>
  <c r="AC232" i="28"/>
  <c r="AL244" i="28"/>
  <c r="Y244" i="28"/>
  <c r="AD244" i="28" s="1"/>
  <c r="AM244" i="28" s="1"/>
  <c r="AC244" i="28"/>
  <c r="Y108" i="28"/>
  <c r="AD108" i="28" s="1"/>
  <c r="AM108" i="28" s="1"/>
  <c r="AL108" i="28"/>
  <c r="AC108" i="28"/>
  <c r="AL84" i="28"/>
  <c r="Y84" i="28"/>
  <c r="AD84" i="28" s="1"/>
  <c r="AM84" i="28" s="1"/>
  <c r="Y177" i="28"/>
  <c r="AD177" i="28" s="1"/>
  <c r="AM177" i="28" s="1"/>
  <c r="AL177" i="28"/>
  <c r="AL295" i="28"/>
  <c r="Y295" i="28"/>
  <c r="AD295" i="28" s="1"/>
  <c r="AM295" i="28" s="1"/>
  <c r="AC295" i="28"/>
  <c r="Y143" i="28"/>
  <c r="AD143" i="28" s="1"/>
  <c r="AM143" i="28" s="1"/>
  <c r="AL143" i="28"/>
  <c r="AC143" i="28"/>
  <c r="AL138" i="28"/>
  <c r="Y138" i="28"/>
  <c r="AD138" i="28" s="1"/>
  <c r="AM138" i="28" s="1"/>
  <c r="AC138" i="28"/>
  <c r="Y56" i="28"/>
  <c r="AD56" i="28" s="1"/>
  <c r="AM56" i="28" s="1"/>
  <c r="AL56" i="28"/>
  <c r="AC56" i="28"/>
  <c r="Y15" i="28"/>
  <c r="AD15" i="28" s="1"/>
  <c r="AM15" i="28" s="1"/>
  <c r="AL15" i="28"/>
  <c r="Y219" i="28"/>
  <c r="AD219" i="28" s="1"/>
  <c r="AM219" i="28" s="1"/>
  <c r="AL219" i="28"/>
  <c r="AC219" i="28"/>
  <c r="AL258" i="28"/>
  <c r="Y258" i="28"/>
  <c r="AD258" i="28" s="1"/>
  <c r="AM258" i="28" s="1"/>
  <c r="AL260" i="28"/>
  <c r="Y260" i="28"/>
  <c r="AD260" i="28" s="1"/>
  <c r="AM260" i="28" s="1"/>
  <c r="AC260" i="28"/>
  <c r="W361" i="28"/>
  <c r="Y151" i="28"/>
  <c r="AD151" i="28" s="1"/>
  <c r="AM151" i="28" s="1"/>
  <c r="AL151" i="28"/>
  <c r="Y297" i="28"/>
  <c r="AD297" i="28" s="1"/>
  <c r="AM297" i="28" s="1"/>
  <c r="AL297" i="28"/>
  <c r="AL228" i="28"/>
  <c r="Y228" i="28"/>
  <c r="AD228" i="28" s="1"/>
  <c r="AM228" i="28" s="1"/>
  <c r="Y235" i="28"/>
  <c r="AD235" i="28" s="1"/>
  <c r="AM235" i="28" s="1"/>
  <c r="AL235" i="28"/>
  <c r="AC235" i="28"/>
  <c r="Y158" i="28"/>
  <c r="AD158" i="28" s="1"/>
  <c r="AM158" i="28" s="1"/>
  <c r="AL158" i="28"/>
  <c r="AL113" i="28" l="1"/>
  <c r="Y113" i="28"/>
  <c r="AD113" i="28" s="1"/>
  <c r="AM113" i="28" s="1"/>
  <c r="X361" i="28"/>
  <c r="Y10" i="28"/>
  <c r="AD10" i="28" s="1"/>
  <c r="AM10" i="28" s="1"/>
  <c r="AL10" i="28"/>
  <c r="AC10" i="28"/>
  <c r="AB361" i="28"/>
  <c r="AB364" i="28"/>
  <c r="AC364" i="28" l="1"/>
  <c r="AC361" i="28"/>
  <c r="AL361" i="28"/>
  <c r="Y361" i="28"/>
  <c r="AM361" i="26" l="1"/>
  <c r="AH361" i="26"/>
  <c r="AG361" i="26"/>
  <c r="O361" i="26"/>
  <c r="AK361" i="26" s="1"/>
  <c r="H361" i="26"/>
  <c r="E361" i="26"/>
  <c r="C361" i="26"/>
  <c r="AK360" i="26"/>
  <c r="AH360" i="26"/>
  <c r="AG360" i="26"/>
  <c r="P360" i="26"/>
  <c r="J360" i="26"/>
  <c r="F360" i="26"/>
  <c r="G360" i="26" s="1"/>
  <c r="D360" i="26"/>
  <c r="AK359" i="26"/>
  <c r="AH359" i="26"/>
  <c r="AG359" i="26"/>
  <c r="P359" i="26"/>
  <c r="J359" i="26"/>
  <c r="G359" i="26"/>
  <c r="F359" i="26"/>
  <c r="D359" i="26"/>
  <c r="AK358" i="26"/>
  <c r="AH358" i="26"/>
  <c r="AG358" i="26"/>
  <c r="Q358" i="26"/>
  <c r="P358" i="26"/>
  <c r="J358" i="26"/>
  <c r="K358" i="26" s="1"/>
  <c r="I358" i="26"/>
  <c r="F358" i="26"/>
  <c r="D358" i="26"/>
  <c r="G358" i="26" s="1"/>
  <c r="AK357" i="26"/>
  <c r="AH357" i="26"/>
  <c r="AG357" i="26"/>
  <c r="P357" i="26"/>
  <c r="J357" i="26"/>
  <c r="G357" i="26"/>
  <c r="K357" i="26" s="1"/>
  <c r="F357" i="26"/>
  <c r="D357" i="26"/>
  <c r="AK356" i="26"/>
  <c r="AH356" i="26"/>
  <c r="AG356" i="26"/>
  <c r="Q356" i="26"/>
  <c r="P356" i="26"/>
  <c r="J356" i="26"/>
  <c r="F356" i="26"/>
  <c r="D356" i="26"/>
  <c r="G356" i="26" s="1"/>
  <c r="AK355" i="26"/>
  <c r="AH355" i="26"/>
  <c r="AG355" i="26"/>
  <c r="P355" i="26"/>
  <c r="J355" i="26"/>
  <c r="F355" i="26"/>
  <c r="G355" i="26" s="1"/>
  <c r="D355" i="26"/>
  <c r="AK354" i="26"/>
  <c r="AH354" i="26"/>
  <c r="AG354" i="26"/>
  <c r="P354" i="26"/>
  <c r="J354" i="26"/>
  <c r="F354" i="26"/>
  <c r="D354" i="26"/>
  <c r="AK353" i="26"/>
  <c r="AH353" i="26"/>
  <c r="AG353" i="26"/>
  <c r="P353" i="26"/>
  <c r="J353" i="26"/>
  <c r="F353" i="26"/>
  <c r="D353" i="26"/>
  <c r="G353" i="26" s="1"/>
  <c r="AK352" i="26"/>
  <c r="AH352" i="26"/>
  <c r="AG352" i="26"/>
  <c r="P352" i="26"/>
  <c r="Q352" i="26" s="1"/>
  <c r="J352" i="26"/>
  <c r="F352" i="26"/>
  <c r="D352" i="26"/>
  <c r="G352" i="26" s="1"/>
  <c r="AK351" i="26"/>
  <c r="AH351" i="26"/>
  <c r="AG351" i="26"/>
  <c r="Q351" i="26"/>
  <c r="P351" i="26"/>
  <c r="J351" i="26"/>
  <c r="F351" i="26"/>
  <c r="D351" i="26"/>
  <c r="G351" i="26" s="1"/>
  <c r="AK350" i="26"/>
  <c r="AH350" i="26"/>
  <c r="AG350" i="26"/>
  <c r="P350" i="26"/>
  <c r="J350" i="26"/>
  <c r="F350" i="26"/>
  <c r="G350" i="26" s="1"/>
  <c r="D350" i="26"/>
  <c r="AK349" i="26"/>
  <c r="AH349" i="26"/>
  <c r="AG349" i="26"/>
  <c r="P349" i="26"/>
  <c r="J349" i="26"/>
  <c r="F349" i="26"/>
  <c r="D349" i="26"/>
  <c r="G349" i="26" s="1"/>
  <c r="AK348" i="26"/>
  <c r="AH348" i="26"/>
  <c r="AG348" i="26"/>
  <c r="Q348" i="26"/>
  <c r="P348" i="26"/>
  <c r="L348" i="26"/>
  <c r="K348" i="26"/>
  <c r="J348" i="26"/>
  <c r="I348" i="26"/>
  <c r="F348" i="26"/>
  <c r="D348" i="26"/>
  <c r="G348" i="26" s="1"/>
  <c r="AK347" i="26"/>
  <c r="AH347" i="26"/>
  <c r="AG347" i="26"/>
  <c r="P347" i="26"/>
  <c r="J347" i="26"/>
  <c r="I347" i="26"/>
  <c r="G347" i="26"/>
  <c r="K347" i="26" s="1"/>
  <c r="F347" i="26"/>
  <c r="D347" i="26"/>
  <c r="AK346" i="26"/>
  <c r="AH346" i="26"/>
  <c r="AG346" i="26"/>
  <c r="P346" i="26"/>
  <c r="J346" i="26"/>
  <c r="F346" i="26"/>
  <c r="D346" i="26"/>
  <c r="G346" i="26" s="1"/>
  <c r="AK345" i="26"/>
  <c r="AH345" i="26"/>
  <c r="AG345" i="26"/>
  <c r="Q345" i="26"/>
  <c r="P345" i="26"/>
  <c r="J345" i="26"/>
  <c r="F345" i="26"/>
  <c r="G345" i="26" s="1"/>
  <c r="K345" i="26" s="1"/>
  <c r="L345" i="26" s="1"/>
  <c r="D345" i="26"/>
  <c r="AK344" i="26"/>
  <c r="AH344" i="26"/>
  <c r="AG344" i="26"/>
  <c r="P344" i="26"/>
  <c r="J344" i="26"/>
  <c r="I344" i="26"/>
  <c r="G344" i="26"/>
  <c r="K344" i="26" s="1"/>
  <c r="F344" i="26"/>
  <c r="D344" i="26"/>
  <c r="AK343" i="26"/>
  <c r="AI343" i="26"/>
  <c r="AH343" i="26"/>
  <c r="AG343" i="26"/>
  <c r="P343" i="26"/>
  <c r="J343" i="26"/>
  <c r="K343" i="26" s="1"/>
  <c r="L343" i="26" s="1"/>
  <c r="AJ343" i="26" s="1"/>
  <c r="I343" i="26"/>
  <c r="F343" i="26"/>
  <c r="D343" i="26"/>
  <c r="G343" i="26" s="1"/>
  <c r="AK342" i="26"/>
  <c r="AH342" i="26"/>
  <c r="AG342" i="26"/>
  <c r="P342" i="26"/>
  <c r="J342" i="26"/>
  <c r="F342" i="26"/>
  <c r="D342" i="26"/>
  <c r="G342" i="26" s="1"/>
  <c r="AK341" i="26"/>
  <c r="AH341" i="26"/>
  <c r="AG341" i="26"/>
  <c r="P341" i="26"/>
  <c r="J341" i="26"/>
  <c r="G341" i="26"/>
  <c r="F341" i="26"/>
  <c r="D341" i="26"/>
  <c r="AK340" i="26"/>
  <c r="AH340" i="26"/>
  <c r="AG340" i="26"/>
  <c r="P340" i="26"/>
  <c r="J340" i="26"/>
  <c r="F340" i="26"/>
  <c r="G340" i="26" s="1"/>
  <c r="D340" i="26"/>
  <c r="AK339" i="26"/>
  <c r="AH339" i="26"/>
  <c r="AG339" i="26"/>
  <c r="P339" i="26"/>
  <c r="K339" i="26"/>
  <c r="J339" i="26"/>
  <c r="G339" i="26"/>
  <c r="I339" i="26" s="1"/>
  <c r="F339" i="26"/>
  <c r="D339" i="26"/>
  <c r="AK338" i="26"/>
  <c r="AH338" i="26"/>
  <c r="AG338" i="26"/>
  <c r="Q338" i="26"/>
  <c r="P338" i="26"/>
  <c r="K338" i="26"/>
  <c r="J338" i="26"/>
  <c r="F338" i="26"/>
  <c r="D338" i="26"/>
  <c r="G338" i="26" s="1"/>
  <c r="I338" i="26" s="1"/>
  <c r="AK337" i="26"/>
  <c r="AI337" i="26"/>
  <c r="AH337" i="26"/>
  <c r="AG337" i="26"/>
  <c r="W337" i="26"/>
  <c r="P337" i="26"/>
  <c r="L337" i="26"/>
  <c r="J337" i="26"/>
  <c r="I337" i="26"/>
  <c r="G337" i="26"/>
  <c r="K337" i="26" s="1"/>
  <c r="F337" i="26"/>
  <c r="D337" i="26"/>
  <c r="AK336" i="26"/>
  <c r="AH336" i="26"/>
  <c r="AG336" i="26"/>
  <c r="Q336" i="26"/>
  <c r="P336" i="26"/>
  <c r="J336" i="26"/>
  <c r="F336" i="26"/>
  <c r="D336" i="26"/>
  <c r="G336" i="26" s="1"/>
  <c r="AK335" i="26"/>
  <c r="AI335" i="26"/>
  <c r="AH335" i="26"/>
  <c r="AG335" i="26"/>
  <c r="P335" i="26"/>
  <c r="J335" i="26"/>
  <c r="I335" i="26"/>
  <c r="W335" i="26" s="1"/>
  <c r="F335" i="26"/>
  <c r="G335" i="26" s="1"/>
  <c r="K335" i="26" s="1"/>
  <c r="L335" i="26" s="1"/>
  <c r="D335" i="26"/>
  <c r="AK334" i="26"/>
  <c r="AJ334" i="26"/>
  <c r="AI334" i="26"/>
  <c r="AH334" i="26"/>
  <c r="AG334" i="26"/>
  <c r="P334" i="26"/>
  <c r="J334" i="26"/>
  <c r="I334" i="26"/>
  <c r="W334" i="26" s="1"/>
  <c r="F334" i="26"/>
  <c r="D334" i="26"/>
  <c r="G334" i="26" s="1"/>
  <c r="K334" i="26" s="1"/>
  <c r="L334" i="26" s="1"/>
  <c r="AK333" i="26"/>
  <c r="AH333" i="26"/>
  <c r="AG333" i="26"/>
  <c r="P333" i="26"/>
  <c r="J333" i="26"/>
  <c r="I333" i="26"/>
  <c r="F333" i="26"/>
  <c r="D333" i="26"/>
  <c r="G333" i="26" s="1"/>
  <c r="AK332" i="26"/>
  <c r="AH332" i="26"/>
  <c r="AG332" i="26"/>
  <c r="P332" i="26"/>
  <c r="J332" i="26"/>
  <c r="F332" i="26"/>
  <c r="D332" i="26"/>
  <c r="G332" i="26" s="1"/>
  <c r="AK331" i="26"/>
  <c r="AH331" i="26"/>
  <c r="AG331" i="26"/>
  <c r="P331" i="26"/>
  <c r="J331" i="26"/>
  <c r="F331" i="26"/>
  <c r="D331" i="26"/>
  <c r="G331" i="26" s="1"/>
  <c r="AK330" i="26"/>
  <c r="AI330" i="26"/>
  <c r="AH330" i="26"/>
  <c r="AG330" i="26"/>
  <c r="Q330" i="26"/>
  <c r="P330" i="26"/>
  <c r="J330" i="26"/>
  <c r="I330" i="26"/>
  <c r="W330" i="26" s="1"/>
  <c r="F330" i="26"/>
  <c r="G330" i="26" s="1"/>
  <c r="K330" i="26" s="1"/>
  <c r="D330" i="26"/>
  <c r="AK329" i="26"/>
  <c r="AH329" i="26"/>
  <c r="AG329" i="26"/>
  <c r="P329" i="26"/>
  <c r="J329" i="26"/>
  <c r="G329" i="26"/>
  <c r="F329" i="26"/>
  <c r="D329" i="26"/>
  <c r="AK328" i="26"/>
  <c r="AI328" i="26"/>
  <c r="AH328" i="26"/>
  <c r="AG328" i="26"/>
  <c r="P328" i="26"/>
  <c r="J328" i="26"/>
  <c r="F328" i="26"/>
  <c r="D328" i="26"/>
  <c r="G328" i="26" s="1"/>
  <c r="I328" i="26" s="1"/>
  <c r="W328" i="26" s="1"/>
  <c r="AK327" i="26"/>
  <c r="AH327" i="26"/>
  <c r="AG327" i="26"/>
  <c r="P327" i="26"/>
  <c r="Q327" i="26" s="1"/>
  <c r="J327" i="26"/>
  <c r="F327" i="26"/>
  <c r="D327" i="26"/>
  <c r="G327" i="26" s="1"/>
  <c r="AK326" i="26"/>
  <c r="AH326" i="26"/>
  <c r="AG326" i="26"/>
  <c r="P326" i="26"/>
  <c r="J326" i="26"/>
  <c r="F326" i="26"/>
  <c r="D326" i="26"/>
  <c r="G326" i="26" s="1"/>
  <c r="AK325" i="26"/>
  <c r="AH325" i="26"/>
  <c r="AG325" i="26"/>
  <c r="P325" i="26"/>
  <c r="U325" i="26" s="1"/>
  <c r="J325" i="26"/>
  <c r="I325" i="26"/>
  <c r="F325" i="26"/>
  <c r="G325" i="26" s="1"/>
  <c r="K325" i="26" s="1"/>
  <c r="L325" i="26" s="1"/>
  <c r="AJ325" i="26" s="1"/>
  <c r="D325" i="26"/>
  <c r="AK324" i="26"/>
  <c r="AH324" i="26"/>
  <c r="AG324" i="26"/>
  <c r="P324" i="26"/>
  <c r="J324" i="26"/>
  <c r="K324" i="26" s="1"/>
  <c r="L324" i="26" s="1"/>
  <c r="AJ324" i="26" s="1"/>
  <c r="G324" i="26"/>
  <c r="I324" i="26" s="1"/>
  <c r="F324" i="26"/>
  <c r="D324" i="26"/>
  <c r="AK323" i="26"/>
  <c r="AH323" i="26"/>
  <c r="AG323" i="26"/>
  <c r="Q323" i="26"/>
  <c r="P323" i="26"/>
  <c r="L323" i="26"/>
  <c r="K323" i="26"/>
  <c r="J323" i="26"/>
  <c r="I323" i="26"/>
  <c r="F323" i="26"/>
  <c r="D323" i="26"/>
  <c r="G323" i="26" s="1"/>
  <c r="AK322" i="26"/>
  <c r="AH322" i="26"/>
  <c r="AG322" i="26"/>
  <c r="P322" i="26"/>
  <c r="J322" i="26"/>
  <c r="F322" i="26"/>
  <c r="D322" i="26"/>
  <c r="G322" i="26" s="1"/>
  <c r="AK321" i="26"/>
  <c r="AH321" i="26"/>
  <c r="AG321" i="26"/>
  <c r="P321" i="26"/>
  <c r="J321" i="26"/>
  <c r="G321" i="26"/>
  <c r="F321" i="26"/>
  <c r="D321" i="26"/>
  <c r="AK320" i="26"/>
  <c r="AH320" i="26"/>
  <c r="AG320" i="26"/>
  <c r="P320" i="26"/>
  <c r="J320" i="26"/>
  <c r="F320" i="26"/>
  <c r="G320" i="26" s="1"/>
  <c r="D320" i="26"/>
  <c r="AK319" i="26"/>
  <c r="AH319" i="26"/>
  <c r="AG319" i="26"/>
  <c r="P319" i="26"/>
  <c r="J319" i="26"/>
  <c r="F319" i="26"/>
  <c r="D319" i="26"/>
  <c r="AK318" i="26"/>
  <c r="AI318" i="26"/>
  <c r="AH318" i="26"/>
  <c r="AG318" i="26"/>
  <c r="W318" i="26"/>
  <c r="Q318" i="26"/>
  <c r="P318" i="26"/>
  <c r="K318" i="26"/>
  <c r="L318" i="26" s="1"/>
  <c r="AJ318" i="26" s="1"/>
  <c r="J318" i="26"/>
  <c r="I318" i="26"/>
  <c r="F318" i="26"/>
  <c r="D318" i="26"/>
  <c r="G318" i="26" s="1"/>
  <c r="AK317" i="26"/>
  <c r="AI317" i="26"/>
  <c r="AH317" i="26"/>
  <c r="AG317" i="26"/>
  <c r="W317" i="26"/>
  <c r="P317" i="26"/>
  <c r="L317" i="26"/>
  <c r="J317" i="26"/>
  <c r="I317" i="26"/>
  <c r="G317" i="26"/>
  <c r="K317" i="26" s="1"/>
  <c r="F317" i="26"/>
  <c r="D317" i="26"/>
  <c r="AK316" i="26"/>
  <c r="AH316" i="26"/>
  <c r="AG316" i="26"/>
  <c r="Q316" i="26"/>
  <c r="P316" i="26"/>
  <c r="J316" i="26"/>
  <c r="G316" i="26"/>
  <c r="F316" i="26"/>
  <c r="D316" i="26"/>
  <c r="AK315" i="26"/>
  <c r="AH315" i="26"/>
  <c r="AG315" i="26"/>
  <c r="P315" i="26"/>
  <c r="J315" i="26"/>
  <c r="F315" i="26"/>
  <c r="G315" i="26" s="1"/>
  <c r="D315" i="26"/>
  <c r="AK314" i="26"/>
  <c r="AH314" i="26"/>
  <c r="AG314" i="26"/>
  <c r="P314" i="26"/>
  <c r="J314" i="26"/>
  <c r="F314" i="26"/>
  <c r="G314" i="26" s="1"/>
  <c r="D314" i="26"/>
  <c r="AK313" i="26"/>
  <c r="AI313" i="26"/>
  <c r="AH313" i="26"/>
  <c r="AG313" i="26"/>
  <c r="W313" i="26"/>
  <c r="P313" i="26"/>
  <c r="J313" i="26"/>
  <c r="K313" i="26" s="1"/>
  <c r="F313" i="26"/>
  <c r="D313" i="26"/>
  <c r="G313" i="26" s="1"/>
  <c r="I313" i="26" s="1"/>
  <c r="AK312" i="26"/>
  <c r="AH312" i="26"/>
  <c r="AG312" i="26"/>
  <c r="P312" i="26"/>
  <c r="J312" i="26"/>
  <c r="F312" i="26"/>
  <c r="D312" i="26"/>
  <c r="G312" i="26" s="1"/>
  <c r="AK311" i="26"/>
  <c r="AH311" i="26"/>
  <c r="AG311" i="26"/>
  <c r="P311" i="26"/>
  <c r="J311" i="26"/>
  <c r="F311" i="26"/>
  <c r="D311" i="26"/>
  <c r="G311" i="26" s="1"/>
  <c r="AK310" i="26"/>
  <c r="AH310" i="26"/>
  <c r="AG310" i="26"/>
  <c r="P310" i="26"/>
  <c r="J310" i="26"/>
  <c r="F310" i="26"/>
  <c r="G310" i="26" s="1"/>
  <c r="D310" i="26"/>
  <c r="AK309" i="26"/>
  <c r="AH309" i="26"/>
  <c r="AG309" i="26"/>
  <c r="P309" i="26"/>
  <c r="J309" i="26"/>
  <c r="F309" i="26"/>
  <c r="G309" i="26" s="1"/>
  <c r="D309" i="26"/>
  <c r="AK308" i="26"/>
  <c r="AH308" i="26"/>
  <c r="AG308" i="26"/>
  <c r="P308" i="26"/>
  <c r="J308" i="26"/>
  <c r="F308" i="26"/>
  <c r="D308" i="26"/>
  <c r="G308" i="26" s="1"/>
  <c r="AK307" i="26"/>
  <c r="AH307" i="26"/>
  <c r="AG307" i="26"/>
  <c r="P307" i="26"/>
  <c r="J307" i="26"/>
  <c r="F307" i="26"/>
  <c r="D307" i="26"/>
  <c r="G307" i="26" s="1"/>
  <c r="AK306" i="26"/>
  <c r="AI306" i="26"/>
  <c r="AH306" i="26"/>
  <c r="AG306" i="26"/>
  <c r="Q306" i="26"/>
  <c r="P306" i="26"/>
  <c r="L306" i="26"/>
  <c r="AJ306" i="26" s="1"/>
  <c r="K306" i="26"/>
  <c r="J306" i="26"/>
  <c r="G306" i="26"/>
  <c r="I306" i="26" s="1"/>
  <c r="F306" i="26"/>
  <c r="D306" i="26"/>
  <c r="AK305" i="26"/>
  <c r="AI305" i="26"/>
  <c r="AH305" i="26"/>
  <c r="AG305" i="26"/>
  <c r="W305" i="26"/>
  <c r="R305" i="26"/>
  <c r="S305" i="26" s="1"/>
  <c r="T305" i="26" s="1"/>
  <c r="Q305" i="26"/>
  <c r="P305" i="26"/>
  <c r="J305" i="26"/>
  <c r="I305" i="26"/>
  <c r="G305" i="26"/>
  <c r="K305" i="26" s="1"/>
  <c r="L305" i="26" s="1"/>
  <c r="AJ305" i="26" s="1"/>
  <c r="F305" i="26"/>
  <c r="D305" i="26"/>
  <c r="AK304" i="26"/>
  <c r="AH304" i="26"/>
  <c r="AG304" i="26"/>
  <c r="P304" i="26"/>
  <c r="J304" i="26"/>
  <c r="G304" i="26"/>
  <c r="F304" i="26"/>
  <c r="D304" i="26"/>
  <c r="AK303" i="26"/>
  <c r="AH303" i="26"/>
  <c r="AG303" i="26"/>
  <c r="Q303" i="26"/>
  <c r="P303" i="26"/>
  <c r="J303" i="26"/>
  <c r="F303" i="26"/>
  <c r="D303" i="26"/>
  <c r="G303" i="26" s="1"/>
  <c r="AK302" i="26"/>
  <c r="AI302" i="26"/>
  <c r="AH302" i="26"/>
  <c r="AG302" i="26"/>
  <c r="P302" i="26"/>
  <c r="J302" i="26"/>
  <c r="G302" i="26"/>
  <c r="I302" i="26" s="1"/>
  <c r="W302" i="26" s="1"/>
  <c r="F302" i="26"/>
  <c r="D302" i="26"/>
  <c r="AK301" i="26"/>
  <c r="AH301" i="26"/>
  <c r="AG301" i="26"/>
  <c r="P301" i="26"/>
  <c r="J301" i="26"/>
  <c r="F301" i="26"/>
  <c r="G301" i="26" s="1"/>
  <c r="D301" i="26"/>
  <c r="AK300" i="26"/>
  <c r="AI300" i="26"/>
  <c r="AH300" i="26"/>
  <c r="AG300" i="26"/>
  <c r="U300" i="26"/>
  <c r="P300" i="26"/>
  <c r="K300" i="26"/>
  <c r="J300" i="26"/>
  <c r="I300" i="26"/>
  <c r="W300" i="26" s="1"/>
  <c r="G300" i="26"/>
  <c r="F300" i="26"/>
  <c r="D300" i="26"/>
  <c r="AK299" i="26"/>
  <c r="AH299" i="26"/>
  <c r="AG299" i="26"/>
  <c r="P299" i="26"/>
  <c r="L299" i="26"/>
  <c r="K299" i="26"/>
  <c r="J299" i="26"/>
  <c r="G299" i="26"/>
  <c r="I299" i="26" s="1"/>
  <c r="F299" i="26"/>
  <c r="D299" i="26"/>
  <c r="AK298" i="26"/>
  <c r="AH298" i="26"/>
  <c r="AG298" i="26"/>
  <c r="W298" i="26"/>
  <c r="P298" i="26"/>
  <c r="J298" i="26"/>
  <c r="K298" i="26" s="1"/>
  <c r="F298" i="26"/>
  <c r="D298" i="26"/>
  <c r="G298" i="26" s="1"/>
  <c r="I298" i="26" s="1"/>
  <c r="AI298" i="26" s="1"/>
  <c r="AK297" i="26"/>
  <c r="AH297" i="26"/>
  <c r="AG297" i="26"/>
  <c r="W297" i="26"/>
  <c r="P297" i="26"/>
  <c r="K297" i="26"/>
  <c r="L297" i="26" s="1"/>
  <c r="J297" i="26"/>
  <c r="F297" i="26"/>
  <c r="G297" i="26" s="1"/>
  <c r="I297" i="26" s="1"/>
  <c r="AI297" i="26" s="1"/>
  <c r="D297" i="26"/>
  <c r="AK296" i="26"/>
  <c r="AH296" i="26"/>
  <c r="AG296" i="26"/>
  <c r="Q296" i="26"/>
  <c r="P296" i="26"/>
  <c r="J296" i="26"/>
  <c r="F296" i="26"/>
  <c r="D296" i="26"/>
  <c r="G296" i="26" s="1"/>
  <c r="AK295" i="26"/>
  <c r="AH295" i="26"/>
  <c r="AG295" i="26"/>
  <c r="P295" i="26"/>
  <c r="J295" i="26"/>
  <c r="G295" i="26"/>
  <c r="F295" i="26"/>
  <c r="D295" i="26"/>
  <c r="AK294" i="26"/>
  <c r="AH294" i="26"/>
  <c r="AG294" i="26"/>
  <c r="P294" i="26"/>
  <c r="J294" i="26"/>
  <c r="G294" i="26"/>
  <c r="K294" i="26" s="1"/>
  <c r="F294" i="26"/>
  <c r="D294" i="26"/>
  <c r="AK293" i="26"/>
  <c r="AH293" i="26"/>
  <c r="AG293" i="26"/>
  <c r="P293" i="26"/>
  <c r="Q293" i="26" s="1"/>
  <c r="J293" i="26"/>
  <c r="F293" i="26"/>
  <c r="D293" i="26"/>
  <c r="AK292" i="26"/>
  <c r="AI292" i="26"/>
  <c r="AH292" i="26"/>
  <c r="AG292" i="26"/>
  <c r="P292" i="26"/>
  <c r="K292" i="26"/>
  <c r="J292" i="26"/>
  <c r="G292" i="26"/>
  <c r="I292" i="26" s="1"/>
  <c r="F292" i="26"/>
  <c r="D292" i="26"/>
  <c r="AK291" i="26"/>
  <c r="AH291" i="26"/>
  <c r="AG291" i="26"/>
  <c r="Q291" i="26"/>
  <c r="P291" i="26"/>
  <c r="K291" i="26"/>
  <c r="L291" i="26" s="1"/>
  <c r="J291" i="26"/>
  <c r="I291" i="26"/>
  <c r="W291" i="26" s="1"/>
  <c r="G291" i="26"/>
  <c r="F291" i="26"/>
  <c r="D291" i="26"/>
  <c r="AK290" i="26"/>
  <c r="AH290" i="26"/>
  <c r="AG290" i="26"/>
  <c r="U290" i="26"/>
  <c r="Q290" i="26"/>
  <c r="P290" i="26"/>
  <c r="J290" i="26"/>
  <c r="I290" i="26"/>
  <c r="G290" i="26"/>
  <c r="K290" i="26" s="1"/>
  <c r="F290" i="26"/>
  <c r="D290" i="26"/>
  <c r="AK289" i="26"/>
  <c r="AH289" i="26"/>
  <c r="AG289" i="26"/>
  <c r="P289" i="26"/>
  <c r="J289" i="26"/>
  <c r="F289" i="26"/>
  <c r="D289" i="26"/>
  <c r="G289" i="26" s="1"/>
  <c r="AK288" i="26"/>
  <c r="AH288" i="26"/>
  <c r="AG288" i="26"/>
  <c r="P288" i="26"/>
  <c r="Q288" i="26" s="1"/>
  <c r="J288" i="26"/>
  <c r="F288" i="26"/>
  <c r="G288" i="26" s="1"/>
  <c r="D288" i="26"/>
  <c r="AK287" i="26"/>
  <c r="AI287" i="26"/>
  <c r="AH287" i="26"/>
  <c r="AG287" i="26"/>
  <c r="Q287" i="26"/>
  <c r="P287" i="26"/>
  <c r="J287" i="26"/>
  <c r="I287" i="26"/>
  <c r="W287" i="26" s="1"/>
  <c r="F287" i="26"/>
  <c r="G287" i="26" s="1"/>
  <c r="K287" i="26" s="1"/>
  <c r="D287" i="26"/>
  <c r="AK286" i="26"/>
  <c r="AH286" i="26"/>
  <c r="AG286" i="26"/>
  <c r="Q286" i="26"/>
  <c r="P286" i="26"/>
  <c r="J286" i="26"/>
  <c r="F286" i="26"/>
  <c r="D286" i="26"/>
  <c r="G286" i="26" s="1"/>
  <c r="AK285" i="26"/>
  <c r="AH285" i="26"/>
  <c r="AG285" i="26"/>
  <c r="P285" i="26"/>
  <c r="J285" i="26"/>
  <c r="I285" i="26"/>
  <c r="G285" i="26"/>
  <c r="K285" i="26" s="1"/>
  <c r="F285" i="26"/>
  <c r="D285" i="26"/>
  <c r="AK284" i="26"/>
  <c r="AH284" i="26"/>
  <c r="AG284" i="26"/>
  <c r="P284" i="26"/>
  <c r="J284" i="26"/>
  <c r="I284" i="26"/>
  <c r="F284" i="26"/>
  <c r="D284" i="26"/>
  <c r="G284" i="26" s="1"/>
  <c r="K284" i="26" s="1"/>
  <c r="L284" i="26" s="1"/>
  <c r="AK283" i="26"/>
  <c r="AH283" i="26"/>
  <c r="AG283" i="26"/>
  <c r="P283" i="26"/>
  <c r="J283" i="26"/>
  <c r="F283" i="26"/>
  <c r="D283" i="26"/>
  <c r="AK282" i="26"/>
  <c r="AH282" i="26"/>
  <c r="AG282" i="26"/>
  <c r="U282" i="26"/>
  <c r="P282" i="26"/>
  <c r="J282" i="26"/>
  <c r="I282" i="26"/>
  <c r="F282" i="26"/>
  <c r="D282" i="26"/>
  <c r="G282" i="26" s="1"/>
  <c r="K282" i="26" s="1"/>
  <c r="AK281" i="26"/>
  <c r="AH281" i="26"/>
  <c r="AG281" i="26"/>
  <c r="P281" i="26"/>
  <c r="J281" i="26"/>
  <c r="F281" i="26"/>
  <c r="D281" i="26"/>
  <c r="G281" i="26" s="1"/>
  <c r="K281" i="26" s="1"/>
  <c r="AK280" i="26"/>
  <c r="AJ280" i="26"/>
  <c r="AI280" i="26"/>
  <c r="AH280" i="26"/>
  <c r="AG280" i="26"/>
  <c r="AB280" i="26"/>
  <c r="Q280" i="26"/>
  <c r="P280" i="26"/>
  <c r="J280" i="26"/>
  <c r="I280" i="26"/>
  <c r="W280" i="26" s="1"/>
  <c r="G280" i="26"/>
  <c r="K280" i="26" s="1"/>
  <c r="L280" i="26" s="1"/>
  <c r="R280" i="26" s="1"/>
  <c r="S280" i="26" s="1"/>
  <c r="T280" i="26" s="1"/>
  <c r="F280" i="26"/>
  <c r="D280" i="26"/>
  <c r="AK279" i="26"/>
  <c r="AH279" i="26"/>
  <c r="AG279" i="26"/>
  <c r="P279" i="26"/>
  <c r="Q279" i="26" s="1"/>
  <c r="J279" i="26"/>
  <c r="F279" i="26"/>
  <c r="G279" i="26" s="1"/>
  <c r="D279" i="26"/>
  <c r="AK278" i="26"/>
  <c r="AH278" i="26"/>
  <c r="AG278" i="26"/>
  <c r="P278" i="26"/>
  <c r="J278" i="26"/>
  <c r="F278" i="26"/>
  <c r="D278" i="26"/>
  <c r="G278" i="26" s="1"/>
  <c r="AK277" i="26"/>
  <c r="AI277" i="26"/>
  <c r="AH277" i="26"/>
  <c r="AG277" i="26"/>
  <c r="W277" i="26"/>
  <c r="P277" i="26"/>
  <c r="K277" i="26"/>
  <c r="J277" i="26"/>
  <c r="F277" i="26"/>
  <c r="D277" i="26"/>
  <c r="G277" i="26" s="1"/>
  <c r="I277" i="26" s="1"/>
  <c r="AK276" i="26"/>
  <c r="AH276" i="26"/>
  <c r="AG276" i="26"/>
  <c r="Q276" i="26"/>
  <c r="P276" i="26"/>
  <c r="K276" i="26"/>
  <c r="J276" i="26"/>
  <c r="I276" i="26"/>
  <c r="G276" i="26"/>
  <c r="F276" i="26"/>
  <c r="D276" i="26"/>
  <c r="AK275" i="26"/>
  <c r="AH275" i="26"/>
  <c r="AG275" i="26"/>
  <c r="P275" i="26"/>
  <c r="J275" i="26"/>
  <c r="G275" i="26"/>
  <c r="K275" i="26" s="1"/>
  <c r="F275" i="26"/>
  <c r="D275" i="26"/>
  <c r="AK274" i="26"/>
  <c r="AH274" i="26"/>
  <c r="AG274" i="26"/>
  <c r="P274" i="26"/>
  <c r="J274" i="26"/>
  <c r="K274" i="26" s="1"/>
  <c r="I274" i="26"/>
  <c r="F274" i="26"/>
  <c r="D274" i="26"/>
  <c r="G274" i="26" s="1"/>
  <c r="AK273" i="26"/>
  <c r="AH273" i="26"/>
  <c r="AG273" i="26"/>
  <c r="P273" i="26"/>
  <c r="Q273" i="26" s="1"/>
  <c r="J273" i="26"/>
  <c r="F273" i="26"/>
  <c r="D273" i="26"/>
  <c r="AK272" i="26"/>
  <c r="AH272" i="26"/>
  <c r="AG272" i="26"/>
  <c r="P272" i="26"/>
  <c r="J272" i="26"/>
  <c r="F272" i="26"/>
  <c r="D272" i="26"/>
  <c r="AK271" i="26"/>
  <c r="AH271" i="26"/>
  <c r="AG271" i="26"/>
  <c r="Q271" i="26"/>
  <c r="P271" i="26"/>
  <c r="J271" i="26"/>
  <c r="F271" i="26"/>
  <c r="G271" i="26" s="1"/>
  <c r="I271" i="26" s="1"/>
  <c r="D271" i="26"/>
  <c r="AK270" i="26"/>
  <c r="AH270" i="26"/>
  <c r="AG270" i="26"/>
  <c r="P270" i="26"/>
  <c r="Q270" i="26" s="1"/>
  <c r="J270" i="26"/>
  <c r="F270" i="26"/>
  <c r="D270" i="26"/>
  <c r="G270" i="26" s="1"/>
  <c r="AK269" i="26"/>
  <c r="AH269" i="26"/>
  <c r="AG269" i="26"/>
  <c r="Q269" i="26"/>
  <c r="P269" i="26"/>
  <c r="J269" i="26"/>
  <c r="G269" i="26"/>
  <c r="K269" i="26" s="1"/>
  <c r="F269" i="26"/>
  <c r="D269" i="26"/>
  <c r="AK268" i="26"/>
  <c r="AH268" i="26"/>
  <c r="AG268" i="26"/>
  <c r="Q268" i="26"/>
  <c r="P268" i="26"/>
  <c r="J268" i="26"/>
  <c r="I268" i="26"/>
  <c r="F268" i="26"/>
  <c r="D268" i="26"/>
  <c r="G268" i="26" s="1"/>
  <c r="K268" i="26" s="1"/>
  <c r="AK267" i="26"/>
  <c r="AH267" i="26"/>
  <c r="AG267" i="26"/>
  <c r="Q267" i="26"/>
  <c r="P267" i="26"/>
  <c r="J267" i="26"/>
  <c r="F267" i="26"/>
  <c r="D267" i="26"/>
  <c r="G267" i="26" s="1"/>
  <c r="AK266" i="26"/>
  <c r="AH266" i="26"/>
  <c r="AG266" i="26"/>
  <c r="Q266" i="26"/>
  <c r="P266" i="26"/>
  <c r="J266" i="26"/>
  <c r="I266" i="26"/>
  <c r="F266" i="26"/>
  <c r="D266" i="26"/>
  <c r="G266" i="26" s="1"/>
  <c r="K266" i="26" s="1"/>
  <c r="AK265" i="26"/>
  <c r="AH265" i="26"/>
  <c r="AG265" i="26"/>
  <c r="Q265" i="26"/>
  <c r="P265" i="26"/>
  <c r="J265" i="26"/>
  <c r="I265" i="26"/>
  <c r="G265" i="26"/>
  <c r="K265" i="26" s="1"/>
  <c r="F265" i="26"/>
  <c r="D265" i="26"/>
  <c r="AK264" i="26"/>
  <c r="AH264" i="26"/>
  <c r="AG264" i="26"/>
  <c r="Q264" i="26"/>
  <c r="P264" i="26"/>
  <c r="J264" i="26"/>
  <c r="F264" i="26"/>
  <c r="D264" i="26"/>
  <c r="G264" i="26" s="1"/>
  <c r="AK263" i="26"/>
  <c r="AH263" i="26"/>
  <c r="AG263" i="26"/>
  <c r="P263" i="26"/>
  <c r="J263" i="26"/>
  <c r="G263" i="26"/>
  <c r="F263" i="26"/>
  <c r="D263" i="26"/>
  <c r="AK262" i="26"/>
  <c r="AH262" i="26"/>
  <c r="AG262" i="26"/>
  <c r="Q262" i="26"/>
  <c r="P262" i="26"/>
  <c r="J262" i="26"/>
  <c r="F262" i="26"/>
  <c r="D262" i="26"/>
  <c r="AK261" i="26"/>
  <c r="AH261" i="26"/>
  <c r="AG261" i="26"/>
  <c r="P261" i="26"/>
  <c r="J261" i="26"/>
  <c r="G261" i="26"/>
  <c r="F261" i="26"/>
  <c r="D261" i="26"/>
  <c r="AK260" i="26"/>
  <c r="AH260" i="26"/>
  <c r="AG260" i="26"/>
  <c r="P260" i="26"/>
  <c r="J260" i="26"/>
  <c r="F260" i="26"/>
  <c r="D260" i="26"/>
  <c r="G260" i="26" s="1"/>
  <c r="AK259" i="26"/>
  <c r="AH259" i="26"/>
  <c r="AG259" i="26"/>
  <c r="Q259" i="26"/>
  <c r="P259" i="26"/>
  <c r="K259" i="26"/>
  <c r="J259" i="26"/>
  <c r="F259" i="26"/>
  <c r="D259" i="26"/>
  <c r="G259" i="26" s="1"/>
  <c r="I259" i="26" s="1"/>
  <c r="AK258" i="26"/>
  <c r="AH258" i="26"/>
  <c r="AG258" i="26"/>
  <c r="P258" i="26"/>
  <c r="J258" i="26"/>
  <c r="F258" i="26"/>
  <c r="D258" i="26"/>
  <c r="AK257" i="26"/>
  <c r="AH257" i="26"/>
  <c r="AG257" i="26"/>
  <c r="Q257" i="26"/>
  <c r="P257" i="26"/>
  <c r="J257" i="26"/>
  <c r="F257" i="26"/>
  <c r="D257" i="26"/>
  <c r="AK256" i="26"/>
  <c r="AH256" i="26"/>
  <c r="AG256" i="26"/>
  <c r="Q256" i="26"/>
  <c r="P256" i="26"/>
  <c r="J256" i="26"/>
  <c r="G256" i="26"/>
  <c r="F256" i="26"/>
  <c r="D256" i="26"/>
  <c r="AK255" i="26"/>
  <c r="AH255" i="26"/>
  <c r="AG255" i="26"/>
  <c r="Q255" i="26"/>
  <c r="P255" i="26"/>
  <c r="J255" i="26"/>
  <c r="F255" i="26"/>
  <c r="D255" i="26"/>
  <c r="G255" i="26" s="1"/>
  <c r="K255" i="26" s="1"/>
  <c r="AK254" i="26"/>
  <c r="AH254" i="26"/>
  <c r="AG254" i="26"/>
  <c r="Q254" i="26"/>
  <c r="P254" i="26"/>
  <c r="J254" i="26"/>
  <c r="F254" i="26"/>
  <c r="D254" i="26"/>
  <c r="G254" i="26" s="1"/>
  <c r="AK253" i="26"/>
  <c r="AH253" i="26"/>
  <c r="AG253" i="26"/>
  <c r="P253" i="26"/>
  <c r="J253" i="26"/>
  <c r="F253" i="26"/>
  <c r="D253" i="26"/>
  <c r="G253" i="26" s="1"/>
  <c r="AK252" i="26"/>
  <c r="AH252" i="26"/>
  <c r="AG252" i="26"/>
  <c r="P252" i="26"/>
  <c r="Q252" i="26" s="1"/>
  <c r="J252" i="26"/>
  <c r="F252" i="26"/>
  <c r="D252" i="26"/>
  <c r="AK251" i="26"/>
  <c r="AI251" i="26"/>
  <c r="AH251" i="26"/>
  <c r="AG251" i="26"/>
  <c r="P251" i="26"/>
  <c r="K251" i="26"/>
  <c r="L251" i="26" s="1"/>
  <c r="J251" i="26"/>
  <c r="F251" i="26"/>
  <c r="D251" i="26"/>
  <c r="G251" i="26" s="1"/>
  <c r="I251" i="26" s="1"/>
  <c r="AK250" i="26"/>
  <c r="AH250" i="26"/>
  <c r="AG250" i="26"/>
  <c r="P250" i="26"/>
  <c r="J250" i="26"/>
  <c r="F250" i="26"/>
  <c r="D250" i="26"/>
  <c r="G250" i="26" s="1"/>
  <c r="AK249" i="26"/>
  <c r="AH249" i="26"/>
  <c r="AG249" i="26"/>
  <c r="P249" i="26"/>
  <c r="J249" i="26"/>
  <c r="G249" i="26"/>
  <c r="F249" i="26"/>
  <c r="D249" i="26"/>
  <c r="AK248" i="26"/>
  <c r="AJ248" i="26"/>
  <c r="AH248" i="26"/>
  <c r="AG248" i="26"/>
  <c r="U248" i="26"/>
  <c r="S248" i="26"/>
  <c r="T248" i="26" s="1"/>
  <c r="Q248" i="26"/>
  <c r="P248" i="26"/>
  <c r="J248" i="26"/>
  <c r="I248" i="26"/>
  <c r="F248" i="26"/>
  <c r="D248" i="26"/>
  <c r="G248" i="26" s="1"/>
  <c r="K248" i="26" s="1"/>
  <c r="L248" i="26" s="1"/>
  <c r="R248" i="26" s="1"/>
  <c r="AK247" i="26"/>
  <c r="AH247" i="26"/>
  <c r="AG247" i="26"/>
  <c r="P247" i="26"/>
  <c r="J247" i="26"/>
  <c r="F247" i="26"/>
  <c r="D247" i="26"/>
  <c r="AK246" i="26"/>
  <c r="AH246" i="26"/>
  <c r="AG246" i="26"/>
  <c r="Q246" i="26"/>
  <c r="P246" i="26"/>
  <c r="J246" i="26"/>
  <c r="I246" i="26"/>
  <c r="G246" i="26"/>
  <c r="K246" i="26" s="1"/>
  <c r="F246" i="26"/>
  <c r="D246" i="26"/>
  <c r="AK245" i="26"/>
  <c r="AH245" i="26"/>
  <c r="AG245" i="26"/>
  <c r="Q245" i="26"/>
  <c r="P245" i="26"/>
  <c r="J245" i="26"/>
  <c r="F245" i="26"/>
  <c r="D245" i="26"/>
  <c r="G245" i="26" s="1"/>
  <c r="AK244" i="26"/>
  <c r="AI244" i="26"/>
  <c r="AH244" i="26"/>
  <c r="AG244" i="26"/>
  <c r="P244" i="26"/>
  <c r="K244" i="26"/>
  <c r="J244" i="26"/>
  <c r="I244" i="26"/>
  <c r="W244" i="26" s="1"/>
  <c r="G244" i="26"/>
  <c r="F244" i="26"/>
  <c r="D244" i="26"/>
  <c r="AK243" i="26"/>
  <c r="AH243" i="26"/>
  <c r="AG243" i="26"/>
  <c r="Q243" i="26"/>
  <c r="P243" i="26"/>
  <c r="J243" i="26"/>
  <c r="G243" i="26"/>
  <c r="F243" i="26"/>
  <c r="D243" i="26"/>
  <c r="AK242" i="26"/>
  <c r="AH242" i="26"/>
  <c r="AG242" i="26"/>
  <c r="W242" i="26"/>
  <c r="P242" i="26"/>
  <c r="K242" i="26"/>
  <c r="J242" i="26"/>
  <c r="F242" i="26"/>
  <c r="D242" i="26"/>
  <c r="G242" i="26" s="1"/>
  <c r="I242" i="26" s="1"/>
  <c r="AI242" i="26" s="1"/>
  <c r="AK241" i="26"/>
  <c r="AH241" i="26"/>
  <c r="AG241" i="26"/>
  <c r="W241" i="26"/>
  <c r="P241" i="26"/>
  <c r="J241" i="26"/>
  <c r="I241" i="26"/>
  <c r="AI241" i="26" s="1"/>
  <c r="G241" i="26"/>
  <c r="F241" i="26"/>
  <c r="D241" i="26"/>
  <c r="AK240" i="26"/>
  <c r="AI240" i="26"/>
  <c r="AH240" i="26"/>
  <c r="AG240" i="26"/>
  <c r="W240" i="26"/>
  <c r="Q240" i="26"/>
  <c r="P240" i="26"/>
  <c r="J240" i="26"/>
  <c r="K240" i="26" s="1"/>
  <c r="I240" i="26"/>
  <c r="G240" i="26"/>
  <c r="F240" i="26"/>
  <c r="D240" i="26"/>
  <c r="AK239" i="26"/>
  <c r="AH239" i="26"/>
  <c r="AG239" i="26"/>
  <c r="P239" i="26"/>
  <c r="J239" i="26"/>
  <c r="F239" i="26"/>
  <c r="D239" i="26"/>
  <c r="AK238" i="26"/>
  <c r="AH238" i="26"/>
  <c r="AG238" i="26"/>
  <c r="P238" i="26"/>
  <c r="J238" i="26"/>
  <c r="F238" i="26"/>
  <c r="D238" i="26"/>
  <c r="AK237" i="26"/>
  <c r="AI237" i="26"/>
  <c r="AH237" i="26"/>
  <c r="AG237" i="26"/>
  <c r="W237" i="26"/>
  <c r="U237" i="26"/>
  <c r="R237" i="26"/>
  <c r="S237" i="26" s="1"/>
  <c r="T237" i="26" s="1"/>
  <c r="P237" i="26"/>
  <c r="Q237" i="26" s="1"/>
  <c r="L237" i="26"/>
  <c r="AJ237" i="26" s="1"/>
  <c r="K237" i="26"/>
  <c r="J237" i="26"/>
  <c r="F237" i="26"/>
  <c r="D237" i="26"/>
  <c r="G237" i="26" s="1"/>
  <c r="I237" i="26" s="1"/>
  <c r="AK236" i="26"/>
  <c r="AI236" i="26"/>
  <c r="AH236" i="26"/>
  <c r="AG236" i="26"/>
  <c r="W236" i="26"/>
  <c r="P236" i="26"/>
  <c r="L236" i="26"/>
  <c r="K236" i="26"/>
  <c r="J236" i="26"/>
  <c r="G236" i="26"/>
  <c r="I236" i="26" s="1"/>
  <c r="F236" i="26"/>
  <c r="D236" i="26"/>
  <c r="AK235" i="26"/>
  <c r="AH235" i="26"/>
  <c r="AG235" i="26"/>
  <c r="P235" i="26"/>
  <c r="J235" i="26"/>
  <c r="G235" i="26"/>
  <c r="K235" i="26" s="1"/>
  <c r="F235" i="26"/>
  <c r="D235" i="26"/>
  <c r="AK234" i="26"/>
  <c r="AH234" i="26"/>
  <c r="AG234" i="26"/>
  <c r="Q234" i="26"/>
  <c r="P234" i="26"/>
  <c r="K234" i="26"/>
  <c r="J234" i="26"/>
  <c r="I234" i="26"/>
  <c r="F234" i="26"/>
  <c r="G234" i="26" s="1"/>
  <c r="D234" i="26"/>
  <c r="AK233" i="26"/>
  <c r="AH233" i="26"/>
  <c r="AG233" i="26"/>
  <c r="Q233" i="26"/>
  <c r="P233" i="26"/>
  <c r="J233" i="26"/>
  <c r="F233" i="26"/>
  <c r="D233" i="26"/>
  <c r="G233" i="26" s="1"/>
  <c r="I233" i="26" s="1"/>
  <c r="AK232" i="26"/>
  <c r="AH232" i="26"/>
  <c r="AG232" i="26"/>
  <c r="P232" i="26"/>
  <c r="J232" i="26"/>
  <c r="F232" i="26"/>
  <c r="D232" i="26"/>
  <c r="AK231" i="26"/>
  <c r="AH231" i="26"/>
  <c r="AG231" i="26"/>
  <c r="Q231" i="26"/>
  <c r="P231" i="26"/>
  <c r="J231" i="26"/>
  <c r="F231" i="26"/>
  <c r="G231" i="26" s="1"/>
  <c r="D231" i="26"/>
  <c r="AK230" i="26"/>
  <c r="AH230" i="26"/>
  <c r="AG230" i="26"/>
  <c r="P230" i="26"/>
  <c r="U230" i="26" s="1"/>
  <c r="L230" i="26"/>
  <c r="J230" i="26"/>
  <c r="I230" i="26"/>
  <c r="G230" i="26"/>
  <c r="K230" i="26" s="1"/>
  <c r="F230" i="26"/>
  <c r="D230" i="26"/>
  <c r="AK229" i="26"/>
  <c r="AH229" i="26"/>
  <c r="AG229" i="26"/>
  <c r="P229" i="26"/>
  <c r="J229" i="26"/>
  <c r="K229" i="26" s="1"/>
  <c r="L229" i="26" s="1"/>
  <c r="I229" i="26"/>
  <c r="G229" i="26"/>
  <c r="F229" i="26"/>
  <c r="D229" i="26"/>
  <c r="AK228" i="26"/>
  <c r="AH228" i="26"/>
  <c r="AG228" i="26"/>
  <c r="Q228" i="26"/>
  <c r="P228" i="26"/>
  <c r="J228" i="26"/>
  <c r="F228" i="26"/>
  <c r="D228" i="26"/>
  <c r="G228" i="26" s="1"/>
  <c r="AK227" i="26"/>
  <c r="AH227" i="26"/>
  <c r="AG227" i="26"/>
  <c r="P227" i="26"/>
  <c r="J227" i="26"/>
  <c r="F227" i="26"/>
  <c r="D227" i="26"/>
  <c r="AK226" i="26"/>
  <c r="AI226" i="26"/>
  <c r="AH226" i="26"/>
  <c r="AG226" i="26"/>
  <c r="W226" i="26"/>
  <c r="Q226" i="26"/>
  <c r="P226" i="26"/>
  <c r="K226" i="26"/>
  <c r="J226" i="26"/>
  <c r="I226" i="26"/>
  <c r="F226" i="26"/>
  <c r="D226" i="26"/>
  <c r="G226" i="26" s="1"/>
  <c r="AK225" i="26"/>
  <c r="AH225" i="26"/>
  <c r="AG225" i="26"/>
  <c r="P225" i="26"/>
  <c r="J225" i="26"/>
  <c r="I225" i="26"/>
  <c r="G225" i="26"/>
  <c r="F225" i="26"/>
  <c r="D225" i="26"/>
  <c r="AK224" i="26"/>
  <c r="AH224" i="26"/>
  <c r="AG224" i="26"/>
  <c r="P224" i="26"/>
  <c r="J224" i="26"/>
  <c r="G224" i="26"/>
  <c r="F224" i="26"/>
  <c r="D224" i="26"/>
  <c r="AK223" i="26"/>
  <c r="AJ223" i="26"/>
  <c r="AH223" i="26"/>
  <c r="AG223" i="26"/>
  <c r="P223" i="26"/>
  <c r="J223" i="26"/>
  <c r="I223" i="26"/>
  <c r="G223" i="26"/>
  <c r="K223" i="26" s="1"/>
  <c r="L223" i="26" s="1"/>
  <c r="F223" i="26"/>
  <c r="D223" i="26"/>
  <c r="AK222" i="26"/>
  <c r="AH222" i="26"/>
  <c r="AG222" i="26"/>
  <c r="P222" i="26"/>
  <c r="J222" i="26"/>
  <c r="F222" i="26"/>
  <c r="D222" i="26"/>
  <c r="AK221" i="26"/>
  <c r="AH221" i="26"/>
  <c r="AG221" i="26"/>
  <c r="P221" i="26"/>
  <c r="J221" i="26"/>
  <c r="F221" i="26"/>
  <c r="D221" i="26"/>
  <c r="G221" i="26" s="1"/>
  <c r="AK220" i="26"/>
  <c r="AH220" i="26"/>
  <c r="AG220" i="26"/>
  <c r="P220" i="26"/>
  <c r="J220" i="26"/>
  <c r="K220" i="26" s="1"/>
  <c r="I220" i="26"/>
  <c r="F220" i="26"/>
  <c r="D220" i="26"/>
  <c r="G220" i="26" s="1"/>
  <c r="AK219" i="26"/>
  <c r="AH219" i="26"/>
  <c r="AG219" i="26"/>
  <c r="W219" i="26"/>
  <c r="U219" i="26"/>
  <c r="Q219" i="26"/>
  <c r="P219" i="26"/>
  <c r="J219" i="26"/>
  <c r="I219" i="26"/>
  <c r="AI219" i="26" s="1"/>
  <c r="G219" i="26"/>
  <c r="K219" i="26" s="1"/>
  <c r="F219" i="26"/>
  <c r="D219" i="26"/>
  <c r="AK218" i="26"/>
  <c r="AH218" i="26"/>
  <c r="AG218" i="26"/>
  <c r="U218" i="26"/>
  <c r="Q218" i="26"/>
  <c r="P218" i="26"/>
  <c r="J218" i="26"/>
  <c r="F218" i="26"/>
  <c r="D218" i="26"/>
  <c r="G218" i="26" s="1"/>
  <c r="K218" i="26" s="1"/>
  <c r="L218" i="26" s="1"/>
  <c r="AJ218" i="26" s="1"/>
  <c r="AK217" i="26"/>
  <c r="AH217" i="26"/>
  <c r="AG217" i="26"/>
  <c r="P217" i="26"/>
  <c r="Q217" i="26" s="1"/>
  <c r="J217" i="26"/>
  <c r="F217" i="26"/>
  <c r="D217" i="26"/>
  <c r="AK216" i="26"/>
  <c r="AH216" i="26"/>
  <c r="AG216" i="26"/>
  <c r="P216" i="26"/>
  <c r="K216" i="26"/>
  <c r="J216" i="26"/>
  <c r="I216" i="26"/>
  <c r="G216" i="26"/>
  <c r="F216" i="26"/>
  <c r="D216" i="26"/>
  <c r="AK215" i="26"/>
  <c r="AI215" i="26"/>
  <c r="AH215" i="26"/>
  <c r="AG215" i="26"/>
  <c r="U215" i="26"/>
  <c r="Q215" i="26"/>
  <c r="P215" i="26"/>
  <c r="J215" i="26"/>
  <c r="I215" i="26"/>
  <c r="W215" i="26" s="1"/>
  <c r="G215" i="26"/>
  <c r="K215" i="26" s="1"/>
  <c r="F215" i="26"/>
  <c r="D215" i="26"/>
  <c r="AK214" i="26"/>
  <c r="AH214" i="26"/>
  <c r="AG214" i="26"/>
  <c r="Q214" i="26"/>
  <c r="P214" i="26"/>
  <c r="J214" i="26"/>
  <c r="G214" i="26"/>
  <c r="K214" i="26" s="1"/>
  <c r="F214" i="26"/>
  <c r="D214" i="26"/>
  <c r="AK213" i="26"/>
  <c r="AH213" i="26"/>
  <c r="AG213" i="26"/>
  <c r="Q213" i="26"/>
  <c r="P213" i="26"/>
  <c r="K213" i="26"/>
  <c r="J213" i="26"/>
  <c r="F213" i="26"/>
  <c r="G213" i="26" s="1"/>
  <c r="I213" i="26" s="1"/>
  <c r="D213" i="26"/>
  <c r="AK212" i="26"/>
  <c r="AH212" i="26"/>
  <c r="AG212" i="26"/>
  <c r="Q212" i="26"/>
  <c r="P212" i="26"/>
  <c r="J212" i="26"/>
  <c r="K212" i="26" s="1"/>
  <c r="I212" i="26"/>
  <c r="AI212" i="26" s="1"/>
  <c r="F212" i="26"/>
  <c r="D212" i="26"/>
  <c r="G212" i="26" s="1"/>
  <c r="AK211" i="26"/>
  <c r="AH211" i="26"/>
  <c r="AG211" i="26"/>
  <c r="P211" i="26"/>
  <c r="J211" i="26"/>
  <c r="G211" i="26"/>
  <c r="F211" i="26"/>
  <c r="D211" i="26"/>
  <c r="AK210" i="26"/>
  <c r="AH210" i="26"/>
  <c r="AG210" i="26"/>
  <c r="P210" i="26"/>
  <c r="J210" i="26"/>
  <c r="G210" i="26"/>
  <c r="F210" i="26"/>
  <c r="D210" i="26"/>
  <c r="AK209" i="26"/>
  <c r="AI209" i="26"/>
  <c r="AH209" i="26"/>
  <c r="AG209" i="26"/>
  <c r="Q209" i="26"/>
  <c r="P209" i="26"/>
  <c r="J209" i="26"/>
  <c r="I209" i="26"/>
  <c r="F209" i="26"/>
  <c r="D209" i="26"/>
  <c r="G209" i="26" s="1"/>
  <c r="AK208" i="26"/>
  <c r="AH208" i="26"/>
  <c r="AG208" i="26"/>
  <c r="Q208" i="26"/>
  <c r="P208" i="26"/>
  <c r="J208" i="26"/>
  <c r="F208" i="26"/>
  <c r="D208" i="26"/>
  <c r="G208" i="26" s="1"/>
  <c r="AK207" i="26"/>
  <c r="AI207" i="26"/>
  <c r="AH207" i="26"/>
  <c r="AG207" i="26"/>
  <c r="W207" i="26"/>
  <c r="P207" i="26"/>
  <c r="L207" i="26"/>
  <c r="J207" i="26"/>
  <c r="K207" i="26" s="1"/>
  <c r="I207" i="26"/>
  <c r="F207" i="26"/>
  <c r="D207" i="26"/>
  <c r="G207" i="26" s="1"/>
  <c r="AK206" i="26"/>
  <c r="AH206" i="26"/>
  <c r="AG206" i="26"/>
  <c r="P206" i="26"/>
  <c r="Q206" i="26" s="1"/>
  <c r="K206" i="26"/>
  <c r="J206" i="26"/>
  <c r="I206" i="26"/>
  <c r="F206" i="26"/>
  <c r="D206" i="26"/>
  <c r="G206" i="26" s="1"/>
  <c r="AK205" i="26"/>
  <c r="AH205" i="26"/>
  <c r="AG205" i="26"/>
  <c r="P205" i="26"/>
  <c r="J205" i="26"/>
  <c r="I205" i="26"/>
  <c r="F205" i="26"/>
  <c r="D205" i="26"/>
  <c r="G205" i="26" s="1"/>
  <c r="AK204" i="26"/>
  <c r="AH204" i="26"/>
  <c r="AG204" i="26"/>
  <c r="P204" i="26"/>
  <c r="J204" i="26"/>
  <c r="F204" i="26"/>
  <c r="D204" i="26"/>
  <c r="AK203" i="26"/>
  <c r="AI203" i="26"/>
  <c r="AH203" i="26"/>
  <c r="AG203" i="26"/>
  <c r="U203" i="26"/>
  <c r="Q203" i="26"/>
  <c r="P203" i="26"/>
  <c r="K203" i="26"/>
  <c r="J203" i="26"/>
  <c r="F203" i="26"/>
  <c r="D203" i="26"/>
  <c r="G203" i="26" s="1"/>
  <c r="I203" i="26" s="1"/>
  <c r="W203" i="26" s="1"/>
  <c r="AK202" i="26"/>
  <c r="AH202" i="26"/>
  <c r="AG202" i="26"/>
  <c r="P202" i="26"/>
  <c r="K202" i="26"/>
  <c r="J202" i="26"/>
  <c r="I202" i="26"/>
  <c r="F202" i="26"/>
  <c r="G202" i="26" s="1"/>
  <c r="D202" i="26"/>
  <c r="AK201" i="26"/>
  <c r="AH201" i="26"/>
  <c r="AG201" i="26"/>
  <c r="Q201" i="26"/>
  <c r="P201" i="26"/>
  <c r="K201" i="26"/>
  <c r="J201" i="26"/>
  <c r="G201" i="26"/>
  <c r="I201" i="26" s="1"/>
  <c r="F201" i="26"/>
  <c r="D201" i="26"/>
  <c r="AK200" i="26"/>
  <c r="AH200" i="26"/>
  <c r="AG200" i="26"/>
  <c r="P200" i="26"/>
  <c r="Q200" i="26" s="1"/>
  <c r="J200" i="26"/>
  <c r="F200" i="26"/>
  <c r="G200" i="26" s="1"/>
  <c r="D200" i="26"/>
  <c r="AK199" i="26"/>
  <c r="AH199" i="26"/>
  <c r="AG199" i="26"/>
  <c r="P199" i="26"/>
  <c r="Q199" i="26" s="1"/>
  <c r="J199" i="26"/>
  <c r="F199" i="26"/>
  <c r="D199" i="26"/>
  <c r="AK198" i="26"/>
  <c r="AJ198" i="26"/>
  <c r="AH198" i="26"/>
  <c r="AG198" i="26"/>
  <c r="AA198" i="26"/>
  <c r="Q198" i="26"/>
  <c r="P198" i="26"/>
  <c r="K198" i="26"/>
  <c r="L198" i="26" s="1"/>
  <c r="R198" i="26" s="1"/>
  <c r="S198" i="26" s="1"/>
  <c r="T198" i="26" s="1"/>
  <c r="J198" i="26"/>
  <c r="I198" i="26"/>
  <c r="G198" i="26"/>
  <c r="F198" i="26"/>
  <c r="D198" i="26"/>
  <c r="AK197" i="26"/>
  <c r="AH197" i="26"/>
  <c r="AG197" i="26"/>
  <c r="Q197" i="26"/>
  <c r="P197" i="26"/>
  <c r="J197" i="26"/>
  <c r="F197" i="26"/>
  <c r="D197" i="26"/>
  <c r="AK196" i="26"/>
  <c r="AH196" i="26"/>
  <c r="AG196" i="26"/>
  <c r="Q196" i="26"/>
  <c r="P196" i="26"/>
  <c r="J196" i="26"/>
  <c r="G196" i="26"/>
  <c r="F196" i="26"/>
  <c r="D196" i="26"/>
  <c r="AK195" i="26"/>
  <c r="AH195" i="26"/>
  <c r="AG195" i="26"/>
  <c r="Q195" i="26"/>
  <c r="P195" i="26"/>
  <c r="J195" i="26"/>
  <c r="F195" i="26"/>
  <c r="D195" i="26"/>
  <c r="G195" i="26" s="1"/>
  <c r="AK194" i="26"/>
  <c r="AH194" i="26"/>
  <c r="AG194" i="26"/>
  <c r="P194" i="26"/>
  <c r="J194" i="26"/>
  <c r="F194" i="26"/>
  <c r="D194" i="26"/>
  <c r="G194" i="26" s="1"/>
  <c r="AK193" i="26"/>
  <c r="AH193" i="26"/>
  <c r="AG193" i="26"/>
  <c r="P193" i="26"/>
  <c r="J193" i="26"/>
  <c r="F193" i="26"/>
  <c r="D193" i="26"/>
  <c r="G193" i="26" s="1"/>
  <c r="AK192" i="26"/>
  <c r="AH192" i="26"/>
  <c r="AG192" i="26"/>
  <c r="P192" i="26"/>
  <c r="J192" i="26"/>
  <c r="F192" i="26"/>
  <c r="D192" i="26"/>
  <c r="G192" i="26" s="1"/>
  <c r="AK191" i="26"/>
  <c r="AH191" i="26"/>
  <c r="AG191" i="26"/>
  <c r="Q191" i="26"/>
  <c r="P191" i="26"/>
  <c r="J191" i="26"/>
  <c r="F191" i="26"/>
  <c r="G191" i="26" s="1"/>
  <c r="K191" i="26" s="1"/>
  <c r="D191" i="26"/>
  <c r="AK190" i="26"/>
  <c r="AH190" i="26"/>
  <c r="AG190" i="26"/>
  <c r="Q190" i="26"/>
  <c r="P190" i="26"/>
  <c r="J190" i="26"/>
  <c r="I190" i="26"/>
  <c r="F190" i="26"/>
  <c r="D190" i="26"/>
  <c r="G190" i="26" s="1"/>
  <c r="AK189" i="26"/>
  <c r="AH189" i="26"/>
  <c r="AG189" i="26"/>
  <c r="Q189" i="26"/>
  <c r="P189" i="26"/>
  <c r="J189" i="26"/>
  <c r="F189" i="26"/>
  <c r="D189" i="26"/>
  <c r="AK188" i="26"/>
  <c r="AH188" i="26"/>
  <c r="AG188" i="26"/>
  <c r="P188" i="26"/>
  <c r="Q188" i="26" s="1"/>
  <c r="J188" i="26"/>
  <c r="F188" i="26"/>
  <c r="D188" i="26"/>
  <c r="G188" i="26" s="1"/>
  <c r="AK187" i="26"/>
  <c r="AH187" i="26"/>
  <c r="AG187" i="26"/>
  <c r="Q187" i="26"/>
  <c r="P187" i="26"/>
  <c r="J187" i="26"/>
  <c r="F187" i="26"/>
  <c r="D187" i="26"/>
  <c r="AK186" i="26"/>
  <c r="AH186" i="26"/>
  <c r="AG186" i="26"/>
  <c r="Q186" i="26"/>
  <c r="P186" i="26"/>
  <c r="J186" i="26"/>
  <c r="G186" i="26"/>
  <c r="F186" i="26"/>
  <c r="D186" i="26"/>
  <c r="AK185" i="26"/>
  <c r="AH185" i="26"/>
  <c r="AG185" i="26"/>
  <c r="P185" i="26"/>
  <c r="J185" i="26"/>
  <c r="I185" i="26"/>
  <c r="G185" i="26"/>
  <c r="K185" i="26" s="1"/>
  <c r="F185" i="26"/>
  <c r="D185" i="26"/>
  <c r="AK184" i="26"/>
  <c r="AH184" i="26"/>
  <c r="AG184" i="26"/>
  <c r="P184" i="26"/>
  <c r="J184" i="26"/>
  <c r="F184" i="26"/>
  <c r="D184" i="26"/>
  <c r="G184" i="26" s="1"/>
  <c r="AK183" i="26"/>
  <c r="AH183" i="26"/>
  <c r="AG183" i="26"/>
  <c r="P183" i="26"/>
  <c r="Q183" i="26" s="1"/>
  <c r="J183" i="26"/>
  <c r="F183" i="26"/>
  <c r="D183" i="26"/>
  <c r="AK182" i="26"/>
  <c r="AI182" i="26"/>
  <c r="AH182" i="26"/>
  <c r="AG182" i="26"/>
  <c r="W182" i="26"/>
  <c r="P182" i="26"/>
  <c r="K182" i="26"/>
  <c r="J182" i="26"/>
  <c r="I182" i="26"/>
  <c r="G182" i="26"/>
  <c r="F182" i="26"/>
  <c r="D182" i="26"/>
  <c r="AK181" i="26"/>
  <c r="AH181" i="26"/>
  <c r="AG181" i="26"/>
  <c r="U181" i="26"/>
  <c r="Q181" i="26"/>
  <c r="P181" i="26"/>
  <c r="K181" i="26"/>
  <c r="J181" i="26"/>
  <c r="G181" i="26"/>
  <c r="I181" i="26" s="1"/>
  <c r="F181" i="26"/>
  <c r="D181" i="26"/>
  <c r="AK180" i="26"/>
  <c r="AH180" i="26"/>
  <c r="AG180" i="26"/>
  <c r="P180" i="26"/>
  <c r="L180" i="26"/>
  <c r="J180" i="26"/>
  <c r="K180" i="26" s="1"/>
  <c r="I180" i="26"/>
  <c r="F180" i="26"/>
  <c r="D180" i="26"/>
  <c r="G180" i="26" s="1"/>
  <c r="AK179" i="26"/>
  <c r="AH179" i="26"/>
  <c r="AG179" i="26"/>
  <c r="P179" i="26"/>
  <c r="J179" i="26"/>
  <c r="F179" i="26"/>
  <c r="D179" i="26"/>
  <c r="AK178" i="26"/>
  <c r="AH178" i="26"/>
  <c r="AG178" i="26"/>
  <c r="Q178" i="26"/>
  <c r="P178" i="26"/>
  <c r="J178" i="26"/>
  <c r="F178" i="26"/>
  <c r="D178" i="26"/>
  <c r="G178" i="26" s="1"/>
  <c r="I178" i="26" s="1"/>
  <c r="AK177" i="26"/>
  <c r="AH177" i="26"/>
  <c r="AG177" i="26"/>
  <c r="P177" i="26"/>
  <c r="Q177" i="26" s="1"/>
  <c r="J177" i="26"/>
  <c r="F177" i="26"/>
  <c r="D177" i="26"/>
  <c r="AK176" i="26"/>
  <c r="AH176" i="26"/>
  <c r="AG176" i="26"/>
  <c r="Q176" i="26"/>
  <c r="P176" i="26"/>
  <c r="J176" i="26"/>
  <c r="F176" i="26"/>
  <c r="D176" i="26"/>
  <c r="AK175" i="26"/>
  <c r="AH175" i="26"/>
  <c r="AG175" i="26"/>
  <c r="Q175" i="26"/>
  <c r="P175" i="26"/>
  <c r="J175" i="26"/>
  <c r="G175" i="26"/>
  <c r="F175" i="26"/>
  <c r="D175" i="26"/>
  <c r="AK174" i="26"/>
  <c r="AH174" i="26"/>
  <c r="AG174" i="26"/>
  <c r="P174" i="26"/>
  <c r="Q174" i="26" s="1"/>
  <c r="J174" i="26"/>
  <c r="F174" i="26"/>
  <c r="D174" i="26"/>
  <c r="G174" i="26" s="1"/>
  <c r="AK173" i="26"/>
  <c r="AH173" i="26"/>
  <c r="AG173" i="26"/>
  <c r="P173" i="26"/>
  <c r="J173" i="26"/>
  <c r="G173" i="26"/>
  <c r="F173" i="26"/>
  <c r="D173" i="26"/>
  <c r="AK172" i="26"/>
  <c r="AH172" i="26"/>
  <c r="AG172" i="26"/>
  <c r="Q172" i="26"/>
  <c r="P172" i="26"/>
  <c r="J172" i="26"/>
  <c r="G172" i="26"/>
  <c r="K172" i="26" s="1"/>
  <c r="F172" i="26"/>
  <c r="D172" i="26"/>
  <c r="AK171" i="26"/>
  <c r="AI171" i="26"/>
  <c r="AH171" i="26"/>
  <c r="AG171" i="26"/>
  <c r="Q171" i="26"/>
  <c r="P171" i="26"/>
  <c r="J171" i="26"/>
  <c r="K171" i="26" s="1"/>
  <c r="F171" i="26"/>
  <c r="D171" i="26"/>
  <c r="G171" i="26" s="1"/>
  <c r="I171" i="26" s="1"/>
  <c r="W171" i="26" s="1"/>
  <c r="AK170" i="26"/>
  <c r="AH170" i="26"/>
  <c r="AG170" i="26"/>
  <c r="Q170" i="26"/>
  <c r="P170" i="26"/>
  <c r="J170" i="26"/>
  <c r="F170" i="26"/>
  <c r="G170" i="26" s="1"/>
  <c r="D170" i="26"/>
  <c r="AK169" i="26"/>
  <c r="AH169" i="26"/>
  <c r="AG169" i="26"/>
  <c r="P169" i="26"/>
  <c r="J169" i="26"/>
  <c r="F169" i="26"/>
  <c r="D169" i="26"/>
  <c r="AK168" i="26"/>
  <c r="AH168" i="26"/>
  <c r="AG168" i="26"/>
  <c r="P168" i="26"/>
  <c r="J168" i="26"/>
  <c r="F168" i="26"/>
  <c r="D168" i="26"/>
  <c r="G168" i="26" s="1"/>
  <c r="AK167" i="26"/>
  <c r="AH167" i="26"/>
  <c r="AG167" i="26"/>
  <c r="P167" i="26"/>
  <c r="K167" i="26"/>
  <c r="J167" i="26"/>
  <c r="F167" i="26"/>
  <c r="D167" i="26"/>
  <c r="G167" i="26" s="1"/>
  <c r="I167" i="26" s="1"/>
  <c r="AK166" i="26"/>
  <c r="AH166" i="26"/>
  <c r="AG166" i="26"/>
  <c r="Q166" i="26"/>
  <c r="P166" i="26"/>
  <c r="J166" i="26"/>
  <c r="G166" i="26"/>
  <c r="F166" i="26"/>
  <c r="D166" i="26"/>
  <c r="AK165" i="26"/>
  <c r="AI165" i="26"/>
  <c r="AH165" i="26"/>
  <c r="AG165" i="26"/>
  <c r="Q165" i="26"/>
  <c r="P165" i="26"/>
  <c r="J165" i="26"/>
  <c r="K165" i="26" s="1"/>
  <c r="F165" i="26"/>
  <c r="D165" i="26"/>
  <c r="G165" i="26" s="1"/>
  <c r="I165" i="26" s="1"/>
  <c r="W165" i="26" s="1"/>
  <c r="AK164" i="26"/>
  <c r="AH164" i="26"/>
  <c r="AG164" i="26"/>
  <c r="Q164" i="26"/>
  <c r="P164" i="26"/>
  <c r="J164" i="26"/>
  <c r="F164" i="26"/>
  <c r="G164" i="26" s="1"/>
  <c r="D164" i="26"/>
  <c r="AK163" i="26"/>
  <c r="AH163" i="26"/>
  <c r="AG163" i="26"/>
  <c r="Q163" i="26"/>
  <c r="P163" i="26"/>
  <c r="J163" i="26"/>
  <c r="G163" i="26"/>
  <c r="F163" i="26"/>
  <c r="D163" i="26"/>
  <c r="AK162" i="26"/>
  <c r="AH162" i="26"/>
  <c r="AG162" i="26"/>
  <c r="P162" i="26"/>
  <c r="J162" i="26"/>
  <c r="G162" i="26"/>
  <c r="K162" i="26" s="1"/>
  <c r="F162" i="26"/>
  <c r="D162" i="26"/>
  <c r="AK161" i="26"/>
  <c r="AH161" i="26"/>
  <c r="AG161" i="26"/>
  <c r="Q161" i="26"/>
  <c r="P161" i="26"/>
  <c r="J161" i="26"/>
  <c r="F161" i="26"/>
  <c r="D161" i="26"/>
  <c r="AK160" i="26"/>
  <c r="AH160" i="26"/>
  <c r="AG160" i="26"/>
  <c r="P160" i="26"/>
  <c r="J160" i="26"/>
  <c r="F160" i="26"/>
  <c r="D160" i="26"/>
  <c r="G160" i="26" s="1"/>
  <c r="AK159" i="26"/>
  <c r="AH159" i="26"/>
  <c r="AG159" i="26"/>
  <c r="U159" i="26"/>
  <c r="Q159" i="26"/>
  <c r="P159" i="26"/>
  <c r="J159" i="26"/>
  <c r="K159" i="26" s="1"/>
  <c r="I159" i="26"/>
  <c r="G159" i="26"/>
  <c r="F159" i="26"/>
  <c r="D159" i="26"/>
  <c r="AK158" i="26"/>
  <c r="AH158" i="26"/>
  <c r="AG158" i="26"/>
  <c r="Q158" i="26"/>
  <c r="P158" i="26"/>
  <c r="J158" i="26"/>
  <c r="F158" i="26"/>
  <c r="D158" i="26"/>
  <c r="G158" i="26" s="1"/>
  <c r="K158" i="26" s="1"/>
  <c r="AK157" i="26"/>
  <c r="AH157" i="26"/>
  <c r="AG157" i="26"/>
  <c r="P157" i="26"/>
  <c r="J157" i="26"/>
  <c r="G157" i="26"/>
  <c r="F157" i="26"/>
  <c r="D157" i="26"/>
  <c r="AK156" i="26"/>
  <c r="AH156" i="26"/>
  <c r="AG156" i="26"/>
  <c r="P156" i="26"/>
  <c r="J156" i="26"/>
  <c r="F156" i="26"/>
  <c r="D156" i="26"/>
  <c r="G156" i="26" s="1"/>
  <c r="AK155" i="26"/>
  <c r="AH155" i="26"/>
  <c r="AG155" i="26"/>
  <c r="Q155" i="26"/>
  <c r="P155" i="26"/>
  <c r="J155" i="26"/>
  <c r="F155" i="26"/>
  <c r="D155" i="26"/>
  <c r="AK154" i="26"/>
  <c r="AH154" i="26"/>
  <c r="AG154" i="26"/>
  <c r="P154" i="26"/>
  <c r="J154" i="26"/>
  <c r="F154" i="26"/>
  <c r="G154" i="26" s="1"/>
  <c r="D154" i="26"/>
  <c r="AK153" i="26"/>
  <c r="AH153" i="26"/>
  <c r="AG153" i="26"/>
  <c r="P153" i="26"/>
  <c r="Q153" i="26" s="1"/>
  <c r="J153" i="26"/>
  <c r="F153" i="26"/>
  <c r="D153" i="26"/>
  <c r="G153" i="26" s="1"/>
  <c r="AK152" i="26"/>
  <c r="AH152" i="26"/>
  <c r="AG152" i="26"/>
  <c r="Q152" i="26"/>
  <c r="P152" i="26"/>
  <c r="J152" i="26"/>
  <c r="F152" i="26"/>
  <c r="G152" i="26" s="1"/>
  <c r="D152" i="26"/>
  <c r="AK151" i="26"/>
  <c r="AH151" i="26"/>
  <c r="AG151" i="26"/>
  <c r="P151" i="26"/>
  <c r="Q151" i="26" s="1"/>
  <c r="J151" i="26"/>
  <c r="F151" i="26"/>
  <c r="D151" i="26"/>
  <c r="G151" i="26" s="1"/>
  <c r="AK150" i="26"/>
  <c r="AH150" i="26"/>
  <c r="AG150" i="26"/>
  <c r="P150" i="26"/>
  <c r="K150" i="26"/>
  <c r="J150" i="26"/>
  <c r="G150" i="26"/>
  <c r="I150" i="26" s="1"/>
  <c r="F150" i="26"/>
  <c r="D150" i="26"/>
  <c r="AK149" i="26"/>
  <c r="AI149" i="26"/>
  <c r="AH149" i="26"/>
  <c r="AG149" i="26"/>
  <c r="P149" i="26"/>
  <c r="J149" i="26"/>
  <c r="I149" i="26"/>
  <c r="W149" i="26" s="1"/>
  <c r="F149" i="26"/>
  <c r="G149" i="26" s="1"/>
  <c r="K149" i="26" s="1"/>
  <c r="D149" i="26"/>
  <c r="AK148" i="26"/>
  <c r="AH148" i="26"/>
  <c r="AG148" i="26"/>
  <c r="P148" i="26"/>
  <c r="Q148" i="26" s="1"/>
  <c r="J148" i="26"/>
  <c r="F148" i="26"/>
  <c r="G148" i="26" s="1"/>
  <c r="K148" i="26" s="1"/>
  <c r="D148" i="26"/>
  <c r="AK147" i="26"/>
  <c r="AH147" i="26"/>
  <c r="AG147" i="26"/>
  <c r="W147" i="26"/>
  <c r="P147" i="26"/>
  <c r="J147" i="26"/>
  <c r="I147" i="26"/>
  <c r="AI147" i="26" s="1"/>
  <c r="G147" i="26"/>
  <c r="F147" i="26"/>
  <c r="D147" i="26"/>
  <c r="AK146" i="26"/>
  <c r="AH146" i="26"/>
  <c r="AG146" i="26"/>
  <c r="Q146" i="26"/>
  <c r="P146" i="26"/>
  <c r="J146" i="26"/>
  <c r="F146" i="26"/>
  <c r="D146" i="26"/>
  <c r="G146" i="26" s="1"/>
  <c r="AK145" i="26"/>
  <c r="AI145" i="26"/>
  <c r="AH145" i="26"/>
  <c r="AG145" i="26"/>
  <c r="Q145" i="26"/>
  <c r="P145" i="26"/>
  <c r="K145" i="26"/>
  <c r="J145" i="26"/>
  <c r="F145" i="26"/>
  <c r="D145" i="26"/>
  <c r="G145" i="26" s="1"/>
  <c r="I145" i="26" s="1"/>
  <c r="W145" i="26" s="1"/>
  <c r="AK144" i="26"/>
  <c r="AI144" i="26"/>
  <c r="AH144" i="26"/>
  <c r="AG144" i="26"/>
  <c r="W144" i="26"/>
  <c r="Q144" i="26"/>
  <c r="P144" i="26"/>
  <c r="U144" i="26" s="1"/>
  <c r="K144" i="26"/>
  <c r="J144" i="26"/>
  <c r="F144" i="26"/>
  <c r="G144" i="26" s="1"/>
  <c r="I144" i="26" s="1"/>
  <c r="D144" i="26"/>
  <c r="AK143" i="26"/>
  <c r="AH143" i="26"/>
  <c r="AG143" i="26"/>
  <c r="U143" i="26"/>
  <c r="P143" i="26"/>
  <c r="Q143" i="26" s="1"/>
  <c r="J143" i="26"/>
  <c r="G143" i="26"/>
  <c r="K143" i="26" s="1"/>
  <c r="L143" i="26" s="1"/>
  <c r="F143" i="26"/>
  <c r="D143" i="26"/>
  <c r="AK142" i="26"/>
  <c r="AH142" i="26"/>
  <c r="AG142" i="26"/>
  <c r="P142" i="26"/>
  <c r="J142" i="26"/>
  <c r="K142" i="26" s="1"/>
  <c r="I142" i="26"/>
  <c r="F142" i="26"/>
  <c r="G142" i="26" s="1"/>
  <c r="D142" i="26"/>
  <c r="AK141" i="26"/>
  <c r="AH141" i="26"/>
  <c r="AG141" i="26"/>
  <c r="W141" i="26"/>
  <c r="U141" i="26"/>
  <c r="Q141" i="26"/>
  <c r="P141" i="26"/>
  <c r="K141" i="26"/>
  <c r="J141" i="26"/>
  <c r="I141" i="26"/>
  <c r="AI141" i="26" s="1"/>
  <c r="F141" i="26"/>
  <c r="D141" i="26"/>
  <c r="G141" i="26" s="1"/>
  <c r="AK140" i="26"/>
  <c r="AH140" i="26"/>
  <c r="AG140" i="26"/>
  <c r="Q140" i="26"/>
  <c r="P140" i="26"/>
  <c r="J140" i="26"/>
  <c r="F140" i="26"/>
  <c r="D140" i="26"/>
  <c r="G140" i="26" s="1"/>
  <c r="AK139" i="26"/>
  <c r="AH139" i="26"/>
  <c r="AG139" i="26"/>
  <c r="P139" i="26"/>
  <c r="J139" i="26"/>
  <c r="G139" i="26"/>
  <c r="F139" i="26"/>
  <c r="D139" i="26"/>
  <c r="AK138" i="26"/>
  <c r="AH138" i="26"/>
  <c r="AG138" i="26"/>
  <c r="Q138" i="26"/>
  <c r="P138" i="26"/>
  <c r="J138" i="26"/>
  <c r="F138" i="26"/>
  <c r="D138" i="26"/>
  <c r="G138" i="26" s="1"/>
  <c r="AK137" i="26"/>
  <c r="AH137" i="26"/>
  <c r="AG137" i="26"/>
  <c r="P137" i="26"/>
  <c r="K137" i="26"/>
  <c r="J137" i="26"/>
  <c r="I137" i="26"/>
  <c r="G137" i="26"/>
  <c r="F137" i="26"/>
  <c r="D137" i="26"/>
  <c r="AK136" i="26"/>
  <c r="AH136" i="26"/>
  <c r="AG136" i="26"/>
  <c r="W136" i="26"/>
  <c r="P136" i="26"/>
  <c r="Q136" i="26" s="1"/>
  <c r="J136" i="26"/>
  <c r="F136" i="26"/>
  <c r="D136" i="26"/>
  <c r="G136" i="26" s="1"/>
  <c r="I136" i="26" s="1"/>
  <c r="AI136" i="26" s="1"/>
  <c r="AK135" i="26"/>
  <c r="AH135" i="26"/>
  <c r="AG135" i="26"/>
  <c r="P135" i="26"/>
  <c r="J135" i="26"/>
  <c r="I135" i="26"/>
  <c r="F135" i="26"/>
  <c r="G135" i="26" s="1"/>
  <c r="D135" i="26"/>
  <c r="AK134" i="26"/>
  <c r="AH134" i="26"/>
  <c r="AG134" i="26"/>
  <c r="P134" i="26"/>
  <c r="J134" i="26"/>
  <c r="G134" i="26"/>
  <c r="F134" i="26"/>
  <c r="D134" i="26"/>
  <c r="AK133" i="26"/>
  <c r="AH133" i="26"/>
  <c r="AG133" i="26"/>
  <c r="P133" i="26"/>
  <c r="J133" i="26"/>
  <c r="F133" i="26"/>
  <c r="D133" i="26"/>
  <c r="G133" i="26" s="1"/>
  <c r="AK132" i="26"/>
  <c r="AH132" i="26"/>
  <c r="AG132" i="26"/>
  <c r="Q132" i="26"/>
  <c r="P132" i="26"/>
  <c r="J132" i="26"/>
  <c r="F132" i="26"/>
  <c r="D132" i="26"/>
  <c r="AK131" i="26"/>
  <c r="AI131" i="26"/>
  <c r="AH131" i="26"/>
  <c r="AG131" i="26"/>
  <c r="U131" i="26"/>
  <c r="Q131" i="26"/>
  <c r="P131" i="26"/>
  <c r="K131" i="26"/>
  <c r="J131" i="26"/>
  <c r="I131" i="26"/>
  <c r="W131" i="26" s="1"/>
  <c r="F131" i="26"/>
  <c r="D131" i="26"/>
  <c r="G131" i="26" s="1"/>
  <c r="AK130" i="26"/>
  <c r="AH130" i="26"/>
  <c r="AG130" i="26"/>
  <c r="Q130" i="26"/>
  <c r="P130" i="26"/>
  <c r="J130" i="26"/>
  <c r="G130" i="26"/>
  <c r="F130" i="26"/>
  <c r="D130" i="26"/>
  <c r="AK129" i="26"/>
  <c r="AH129" i="26"/>
  <c r="AG129" i="26"/>
  <c r="P129" i="26"/>
  <c r="Q129" i="26" s="1"/>
  <c r="J129" i="26"/>
  <c r="F129" i="26"/>
  <c r="D129" i="26"/>
  <c r="AK128" i="26"/>
  <c r="AH128" i="26"/>
  <c r="AG128" i="26"/>
  <c r="P128" i="26"/>
  <c r="J128" i="26"/>
  <c r="G128" i="26"/>
  <c r="F128" i="26"/>
  <c r="D128" i="26"/>
  <c r="AK127" i="26"/>
  <c r="AH127" i="26"/>
  <c r="AG127" i="26"/>
  <c r="U127" i="26"/>
  <c r="P127" i="26"/>
  <c r="J127" i="26"/>
  <c r="F127" i="26"/>
  <c r="D127" i="26"/>
  <c r="G127" i="26" s="1"/>
  <c r="K127" i="26" s="1"/>
  <c r="AK126" i="26"/>
  <c r="AH126" i="26"/>
  <c r="AG126" i="26"/>
  <c r="P126" i="26"/>
  <c r="J126" i="26"/>
  <c r="K126" i="26" s="1"/>
  <c r="I126" i="26"/>
  <c r="F126" i="26"/>
  <c r="D126" i="26"/>
  <c r="G126" i="26" s="1"/>
  <c r="AK125" i="26"/>
  <c r="AH125" i="26"/>
  <c r="AG125" i="26"/>
  <c r="P125" i="26"/>
  <c r="Q125" i="26" s="1"/>
  <c r="J125" i="26"/>
  <c r="F125" i="26"/>
  <c r="G125" i="26" s="1"/>
  <c r="D125" i="26"/>
  <c r="AK124" i="26"/>
  <c r="AH124" i="26"/>
  <c r="AG124" i="26"/>
  <c r="P124" i="26"/>
  <c r="J124" i="26"/>
  <c r="F124" i="26"/>
  <c r="D124" i="26"/>
  <c r="G124" i="26" s="1"/>
  <c r="AK123" i="26"/>
  <c r="AH123" i="26"/>
  <c r="AG123" i="26"/>
  <c r="Q123" i="26"/>
  <c r="P123" i="26"/>
  <c r="J123" i="26"/>
  <c r="F123" i="26"/>
  <c r="D123" i="26"/>
  <c r="G123" i="26" s="1"/>
  <c r="AK122" i="26"/>
  <c r="AH122" i="26"/>
  <c r="AG122" i="26"/>
  <c r="Q122" i="26"/>
  <c r="P122" i="26"/>
  <c r="J122" i="26"/>
  <c r="F122" i="26"/>
  <c r="G122" i="26" s="1"/>
  <c r="D122" i="26"/>
  <c r="AK121" i="26"/>
  <c r="AH121" i="26"/>
  <c r="AG121" i="26"/>
  <c r="Q121" i="26"/>
  <c r="P121" i="26"/>
  <c r="J121" i="26"/>
  <c r="I121" i="26"/>
  <c r="F121" i="26"/>
  <c r="D121" i="26"/>
  <c r="G121" i="26" s="1"/>
  <c r="AK120" i="26"/>
  <c r="AH120" i="26"/>
  <c r="AG120" i="26"/>
  <c r="P120" i="26"/>
  <c r="J120" i="26"/>
  <c r="G120" i="26"/>
  <c r="K120" i="26" s="1"/>
  <c r="F120" i="26"/>
  <c r="D120" i="26"/>
  <c r="AK119" i="26"/>
  <c r="AH119" i="26"/>
  <c r="AG119" i="26"/>
  <c r="Q119" i="26"/>
  <c r="P119" i="26"/>
  <c r="J119" i="26"/>
  <c r="F119" i="26"/>
  <c r="G119" i="26" s="1"/>
  <c r="D119" i="26"/>
  <c r="AK118" i="26"/>
  <c r="AJ118" i="26"/>
  <c r="AH118" i="26"/>
  <c r="AG118" i="26"/>
  <c r="AC118" i="26"/>
  <c r="Y118" i="26"/>
  <c r="AD118" i="26" s="1"/>
  <c r="AM118" i="26" s="1"/>
  <c r="Q118" i="26"/>
  <c r="AA118" i="26" s="1"/>
  <c r="P118" i="26"/>
  <c r="L118" i="26"/>
  <c r="J118" i="26"/>
  <c r="I118" i="26"/>
  <c r="G118" i="26"/>
  <c r="F118" i="26"/>
  <c r="D118" i="26"/>
  <c r="AK117" i="26"/>
  <c r="AH117" i="26"/>
  <c r="AG117" i="26"/>
  <c r="Q117" i="26"/>
  <c r="P117" i="26"/>
  <c r="J117" i="26"/>
  <c r="I117" i="26"/>
  <c r="F117" i="26"/>
  <c r="D117" i="26"/>
  <c r="G117" i="26" s="1"/>
  <c r="K117" i="26" s="1"/>
  <c r="AK116" i="26"/>
  <c r="AH116" i="26"/>
  <c r="AG116" i="26"/>
  <c r="P116" i="26"/>
  <c r="L116" i="26"/>
  <c r="AJ116" i="26" s="1"/>
  <c r="K116" i="26"/>
  <c r="J116" i="26"/>
  <c r="F116" i="26"/>
  <c r="D116" i="26"/>
  <c r="G116" i="26" s="1"/>
  <c r="I116" i="26" s="1"/>
  <c r="AK115" i="26"/>
  <c r="AH115" i="26"/>
  <c r="AG115" i="26"/>
  <c r="P115" i="26"/>
  <c r="J115" i="26"/>
  <c r="F115" i="26"/>
  <c r="D115" i="26"/>
  <c r="G115" i="26" s="1"/>
  <c r="AK114" i="26"/>
  <c r="AH114" i="26"/>
  <c r="AG114" i="26"/>
  <c r="Q114" i="26"/>
  <c r="P114" i="26"/>
  <c r="K114" i="26"/>
  <c r="J114" i="26"/>
  <c r="F114" i="26"/>
  <c r="D114" i="26"/>
  <c r="G114" i="26" s="1"/>
  <c r="I114" i="26" s="1"/>
  <c r="AK113" i="26"/>
  <c r="AH113" i="26"/>
  <c r="AG113" i="26"/>
  <c r="P113" i="26"/>
  <c r="Q113" i="26" s="1"/>
  <c r="J113" i="26"/>
  <c r="F113" i="26"/>
  <c r="D113" i="26"/>
  <c r="G113" i="26" s="1"/>
  <c r="K113" i="26" s="1"/>
  <c r="AK112" i="26"/>
  <c r="AH112" i="26"/>
  <c r="AG112" i="26"/>
  <c r="Q112" i="26"/>
  <c r="P112" i="26"/>
  <c r="J112" i="26"/>
  <c r="G112" i="26"/>
  <c r="F112" i="26"/>
  <c r="D112" i="26"/>
  <c r="AK111" i="26"/>
  <c r="AI111" i="26"/>
  <c r="AH111" i="26"/>
  <c r="AG111" i="26"/>
  <c r="Q111" i="26"/>
  <c r="P111" i="26"/>
  <c r="K111" i="26"/>
  <c r="J111" i="26"/>
  <c r="F111" i="26"/>
  <c r="D111" i="26"/>
  <c r="G111" i="26" s="1"/>
  <c r="I111" i="26" s="1"/>
  <c r="W111" i="26" s="1"/>
  <c r="AK110" i="26"/>
  <c r="AH110" i="26"/>
  <c r="AG110" i="26"/>
  <c r="P110" i="26"/>
  <c r="J110" i="26"/>
  <c r="F110" i="26"/>
  <c r="D110" i="26"/>
  <c r="G110" i="26" s="1"/>
  <c r="AK109" i="26"/>
  <c r="AH109" i="26"/>
  <c r="AG109" i="26"/>
  <c r="P109" i="26"/>
  <c r="Q109" i="26" s="1"/>
  <c r="J109" i="26"/>
  <c r="F109" i="26"/>
  <c r="D109" i="26"/>
  <c r="G109" i="26" s="1"/>
  <c r="AK108" i="26"/>
  <c r="AH108" i="26"/>
  <c r="AG108" i="26"/>
  <c r="Q108" i="26"/>
  <c r="P108" i="26"/>
  <c r="J108" i="26"/>
  <c r="G108" i="26"/>
  <c r="F108" i="26"/>
  <c r="D108" i="26"/>
  <c r="AK107" i="26"/>
  <c r="AH107" i="26"/>
  <c r="AG107" i="26"/>
  <c r="Q107" i="26"/>
  <c r="P107" i="26"/>
  <c r="J107" i="26"/>
  <c r="F107" i="26"/>
  <c r="D107" i="26"/>
  <c r="G107" i="26" s="1"/>
  <c r="AK106" i="26"/>
  <c r="AI106" i="26"/>
  <c r="AH106" i="26"/>
  <c r="AG106" i="26"/>
  <c r="W106" i="26"/>
  <c r="Q106" i="26"/>
  <c r="P106" i="26"/>
  <c r="J106" i="26"/>
  <c r="I106" i="26"/>
  <c r="F106" i="26"/>
  <c r="D106" i="26"/>
  <c r="G106" i="26" s="1"/>
  <c r="K106" i="26" s="1"/>
  <c r="AK105" i="26"/>
  <c r="AH105" i="26"/>
  <c r="AG105" i="26"/>
  <c r="Q105" i="26"/>
  <c r="P105" i="26"/>
  <c r="J105" i="26"/>
  <c r="F105" i="26"/>
  <c r="D105" i="26"/>
  <c r="AK104" i="26"/>
  <c r="AI104" i="26"/>
  <c r="AH104" i="26"/>
  <c r="AG104" i="26"/>
  <c r="P104" i="26"/>
  <c r="J104" i="26"/>
  <c r="I104" i="26"/>
  <c r="W104" i="26" s="1"/>
  <c r="G104" i="26"/>
  <c r="K104" i="26" s="1"/>
  <c r="F104" i="26"/>
  <c r="D104" i="26"/>
  <c r="AK103" i="26"/>
  <c r="AH103" i="26"/>
  <c r="AG103" i="26"/>
  <c r="Q103" i="26"/>
  <c r="P103" i="26"/>
  <c r="J103" i="26"/>
  <c r="F103" i="26"/>
  <c r="D103" i="26"/>
  <c r="G103" i="26" s="1"/>
  <c r="AK102" i="26"/>
  <c r="AH102" i="26"/>
  <c r="AG102" i="26"/>
  <c r="P102" i="26"/>
  <c r="Q102" i="26" s="1"/>
  <c r="J102" i="26"/>
  <c r="F102" i="26"/>
  <c r="D102" i="26"/>
  <c r="G102" i="26" s="1"/>
  <c r="AK101" i="26"/>
  <c r="AH101" i="26"/>
  <c r="AG101" i="26"/>
  <c r="Q101" i="26"/>
  <c r="P101" i="26"/>
  <c r="J101" i="26"/>
  <c r="F101" i="26"/>
  <c r="D101" i="26"/>
  <c r="G101" i="26" s="1"/>
  <c r="AK100" i="26"/>
  <c r="AH100" i="26"/>
  <c r="AG100" i="26"/>
  <c r="U100" i="26"/>
  <c r="Q100" i="26"/>
  <c r="P100" i="26"/>
  <c r="J100" i="26"/>
  <c r="K100" i="26" s="1"/>
  <c r="I100" i="26"/>
  <c r="G100" i="26"/>
  <c r="F100" i="26"/>
  <c r="D100" i="26"/>
  <c r="AK99" i="26"/>
  <c r="AH99" i="26"/>
  <c r="AG99" i="26"/>
  <c r="Q99" i="26"/>
  <c r="P99" i="26"/>
  <c r="J99" i="26"/>
  <c r="F99" i="26"/>
  <c r="D99" i="26"/>
  <c r="AK98" i="26"/>
  <c r="AH98" i="26"/>
  <c r="AG98" i="26"/>
  <c r="P98" i="26"/>
  <c r="J98" i="26"/>
  <c r="F98" i="26"/>
  <c r="D98" i="26"/>
  <c r="G98" i="26" s="1"/>
  <c r="AK97" i="26"/>
  <c r="AH97" i="26"/>
  <c r="AG97" i="26"/>
  <c r="Q97" i="26"/>
  <c r="P97" i="26"/>
  <c r="J97" i="26"/>
  <c r="F97" i="26"/>
  <c r="D97" i="26"/>
  <c r="G97" i="26" s="1"/>
  <c r="AK96" i="26"/>
  <c r="AI96" i="26"/>
  <c r="AH96" i="26"/>
  <c r="AG96" i="26"/>
  <c r="W96" i="26"/>
  <c r="Q96" i="26"/>
  <c r="P96" i="26"/>
  <c r="J96" i="26"/>
  <c r="I96" i="26"/>
  <c r="F96" i="26"/>
  <c r="D96" i="26"/>
  <c r="G96" i="26" s="1"/>
  <c r="K96" i="26" s="1"/>
  <c r="AK95" i="26"/>
  <c r="AH95" i="26"/>
  <c r="AG95" i="26"/>
  <c r="Q95" i="26"/>
  <c r="P95" i="26"/>
  <c r="J95" i="26"/>
  <c r="G95" i="26"/>
  <c r="F95" i="26"/>
  <c r="D95" i="26"/>
  <c r="AK94" i="26"/>
  <c r="AH94" i="26"/>
  <c r="AG94" i="26"/>
  <c r="P94" i="26"/>
  <c r="J94" i="26"/>
  <c r="F94" i="26"/>
  <c r="D94" i="26"/>
  <c r="G94" i="26" s="1"/>
  <c r="AK93" i="26"/>
  <c r="AH93" i="26"/>
  <c r="AG93" i="26"/>
  <c r="P93" i="26"/>
  <c r="J93" i="26"/>
  <c r="F93" i="26"/>
  <c r="D93" i="26"/>
  <c r="G93" i="26" s="1"/>
  <c r="AK92" i="26"/>
  <c r="AI92" i="26"/>
  <c r="AH92" i="26"/>
  <c r="AG92" i="26"/>
  <c r="P92" i="26"/>
  <c r="Q92" i="26" s="1"/>
  <c r="J92" i="26"/>
  <c r="F92" i="26"/>
  <c r="D92" i="26"/>
  <c r="G92" i="26" s="1"/>
  <c r="I92" i="26" s="1"/>
  <c r="W92" i="26" s="1"/>
  <c r="AK91" i="26"/>
  <c r="AH91" i="26"/>
  <c r="AG91" i="26"/>
  <c r="P91" i="26"/>
  <c r="J91" i="26"/>
  <c r="F91" i="26"/>
  <c r="D91" i="26"/>
  <c r="G91" i="26" s="1"/>
  <c r="AK90" i="26"/>
  <c r="AH90" i="26"/>
  <c r="AG90" i="26"/>
  <c r="W90" i="26"/>
  <c r="P90" i="26"/>
  <c r="L90" i="26"/>
  <c r="K90" i="26"/>
  <c r="J90" i="26"/>
  <c r="I90" i="26"/>
  <c r="AI90" i="26" s="1"/>
  <c r="G90" i="26"/>
  <c r="F90" i="26"/>
  <c r="D90" i="26"/>
  <c r="AK89" i="26"/>
  <c r="AH89" i="26"/>
  <c r="AG89" i="26"/>
  <c r="Q89" i="26"/>
  <c r="P89" i="26"/>
  <c r="J89" i="26"/>
  <c r="F89" i="26"/>
  <c r="D89" i="26"/>
  <c r="G89" i="26" s="1"/>
  <c r="K89" i="26" s="1"/>
  <c r="AK88" i="26"/>
  <c r="AH88" i="26"/>
  <c r="AG88" i="26"/>
  <c r="P88" i="26"/>
  <c r="J88" i="26"/>
  <c r="F88" i="26"/>
  <c r="D88" i="26"/>
  <c r="G88" i="26" s="1"/>
  <c r="AK87" i="26"/>
  <c r="AH87" i="26"/>
  <c r="AG87" i="26"/>
  <c r="Q87" i="26"/>
  <c r="P87" i="26"/>
  <c r="J87" i="26"/>
  <c r="F87" i="26"/>
  <c r="D87" i="26"/>
  <c r="AK86" i="26"/>
  <c r="AI86" i="26"/>
  <c r="AH86" i="26"/>
  <c r="AG86" i="26"/>
  <c r="Q86" i="26"/>
  <c r="P86" i="26"/>
  <c r="J86" i="26"/>
  <c r="I86" i="26"/>
  <c r="W86" i="26" s="1"/>
  <c r="F86" i="26"/>
  <c r="D86" i="26"/>
  <c r="G86" i="26" s="1"/>
  <c r="K86" i="26" s="1"/>
  <c r="AK85" i="26"/>
  <c r="AH85" i="26"/>
  <c r="AG85" i="26"/>
  <c r="Q85" i="26"/>
  <c r="P85" i="26"/>
  <c r="J85" i="26"/>
  <c r="F85" i="26"/>
  <c r="D85" i="26"/>
  <c r="G85" i="26" s="1"/>
  <c r="K85" i="26" s="1"/>
  <c r="AK84" i="26"/>
  <c r="AH84" i="26"/>
  <c r="AG84" i="26"/>
  <c r="Q84" i="26"/>
  <c r="P84" i="26"/>
  <c r="J84" i="26"/>
  <c r="F84" i="26"/>
  <c r="D84" i="26"/>
  <c r="G84" i="26" s="1"/>
  <c r="AK83" i="26"/>
  <c r="AH83" i="26"/>
  <c r="AG83" i="26"/>
  <c r="P83" i="26"/>
  <c r="Q83" i="26" s="1"/>
  <c r="J83" i="26"/>
  <c r="F83" i="26"/>
  <c r="D83" i="26"/>
  <c r="G83" i="26" s="1"/>
  <c r="AK82" i="26"/>
  <c r="AH82" i="26"/>
  <c r="AG82" i="26"/>
  <c r="P82" i="26"/>
  <c r="Q82" i="26" s="1"/>
  <c r="J82" i="26"/>
  <c r="F82" i="26"/>
  <c r="D82" i="26"/>
  <c r="AK81" i="26"/>
  <c r="AJ81" i="26"/>
  <c r="AI81" i="26"/>
  <c r="AH81" i="26"/>
  <c r="AG81" i="26"/>
  <c r="W81" i="26"/>
  <c r="U81" i="26"/>
  <c r="P81" i="26"/>
  <c r="K81" i="26"/>
  <c r="L81" i="26" s="1"/>
  <c r="J81" i="26"/>
  <c r="I81" i="26"/>
  <c r="F81" i="26"/>
  <c r="D81" i="26"/>
  <c r="G81" i="26" s="1"/>
  <c r="AK80" i="26"/>
  <c r="AH80" i="26"/>
  <c r="AG80" i="26"/>
  <c r="W80" i="26"/>
  <c r="Q80" i="26"/>
  <c r="P80" i="26"/>
  <c r="U80" i="26" s="1"/>
  <c r="J80" i="26"/>
  <c r="K80" i="26" s="1"/>
  <c r="I80" i="26"/>
  <c r="AI80" i="26" s="1"/>
  <c r="G80" i="26"/>
  <c r="F80" i="26"/>
  <c r="D80" i="26"/>
  <c r="AK79" i="26"/>
  <c r="AI79" i="26"/>
  <c r="AH79" i="26"/>
  <c r="AG79" i="26"/>
  <c r="P79" i="26"/>
  <c r="Q79" i="26" s="1"/>
  <c r="K79" i="26"/>
  <c r="U79" i="26" s="1"/>
  <c r="J79" i="26"/>
  <c r="G79" i="26"/>
  <c r="I79" i="26" s="1"/>
  <c r="W79" i="26" s="1"/>
  <c r="F79" i="26"/>
  <c r="D79" i="26"/>
  <c r="AK78" i="26"/>
  <c r="AH78" i="26"/>
  <c r="AG78" i="26"/>
  <c r="Q78" i="26"/>
  <c r="P78" i="26"/>
  <c r="J78" i="26"/>
  <c r="I78" i="26"/>
  <c r="F78" i="26"/>
  <c r="D78" i="26"/>
  <c r="G78" i="26" s="1"/>
  <c r="AK77" i="26"/>
  <c r="AH77" i="26"/>
  <c r="AG77" i="26"/>
  <c r="Q77" i="26"/>
  <c r="P77" i="26"/>
  <c r="J77" i="26"/>
  <c r="K77" i="26" s="1"/>
  <c r="I77" i="26"/>
  <c r="G77" i="26"/>
  <c r="F77" i="26"/>
  <c r="D77" i="26"/>
  <c r="AK76" i="26"/>
  <c r="AH76" i="26"/>
  <c r="AG76" i="26"/>
  <c r="P76" i="26"/>
  <c r="J76" i="26"/>
  <c r="F76" i="26"/>
  <c r="D76" i="26"/>
  <c r="AK75" i="26"/>
  <c r="AH75" i="26"/>
  <c r="AG75" i="26"/>
  <c r="Q75" i="26"/>
  <c r="P75" i="26"/>
  <c r="J75" i="26"/>
  <c r="G75" i="26"/>
  <c r="K75" i="26" s="1"/>
  <c r="F75" i="26"/>
  <c r="D75" i="26"/>
  <c r="AK74" i="26"/>
  <c r="AH74" i="26"/>
  <c r="AG74" i="26"/>
  <c r="Q74" i="26"/>
  <c r="P74" i="26"/>
  <c r="J74" i="26"/>
  <c r="F74" i="26"/>
  <c r="D74" i="26"/>
  <c r="G74" i="26" s="1"/>
  <c r="AK73" i="26"/>
  <c r="AH73" i="26"/>
  <c r="AG73" i="26"/>
  <c r="P73" i="26"/>
  <c r="J73" i="26"/>
  <c r="F73" i="26"/>
  <c r="D73" i="26"/>
  <c r="G73" i="26" s="1"/>
  <c r="AK72" i="26"/>
  <c r="AH72" i="26"/>
  <c r="AG72" i="26"/>
  <c r="Q72" i="26"/>
  <c r="P72" i="26"/>
  <c r="J72" i="26"/>
  <c r="F72" i="26"/>
  <c r="D72" i="26"/>
  <c r="G72" i="26" s="1"/>
  <c r="AK71" i="26"/>
  <c r="AH71" i="26"/>
  <c r="AG71" i="26"/>
  <c r="Q71" i="26"/>
  <c r="P71" i="26"/>
  <c r="K71" i="26"/>
  <c r="J71" i="26"/>
  <c r="F71" i="26"/>
  <c r="D71" i="26"/>
  <c r="G71" i="26" s="1"/>
  <c r="I71" i="26" s="1"/>
  <c r="AI71" i="26" s="1"/>
  <c r="AK70" i="26"/>
  <c r="AH70" i="26"/>
  <c r="AG70" i="26"/>
  <c r="P70" i="26"/>
  <c r="J70" i="26"/>
  <c r="F70" i="26"/>
  <c r="D70" i="26"/>
  <c r="G70" i="26" s="1"/>
  <c r="I70" i="26" s="1"/>
  <c r="AK69" i="26"/>
  <c r="AH69" i="26"/>
  <c r="AG69" i="26"/>
  <c r="P69" i="26"/>
  <c r="J69" i="26"/>
  <c r="F69" i="26"/>
  <c r="D69" i="26"/>
  <c r="G69" i="26" s="1"/>
  <c r="AK68" i="26"/>
  <c r="AH68" i="26"/>
  <c r="AG68" i="26"/>
  <c r="W68" i="26"/>
  <c r="P68" i="26"/>
  <c r="K68" i="26"/>
  <c r="J68" i="26"/>
  <c r="F68" i="26"/>
  <c r="D68" i="26"/>
  <c r="G68" i="26" s="1"/>
  <c r="I68" i="26" s="1"/>
  <c r="AI68" i="26" s="1"/>
  <c r="AK67" i="26"/>
  <c r="AH67" i="26"/>
  <c r="AG67" i="26"/>
  <c r="P67" i="26"/>
  <c r="Q67" i="26" s="1"/>
  <c r="J67" i="26"/>
  <c r="F67" i="26"/>
  <c r="G67" i="26" s="1"/>
  <c r="D67" i="26"/>
  <c r="AK66" i="26"/>
  <c r="AH66" i="26"/>
  <c r="AG66" i="26"/>
  <c r="P66" i="26"/>
  <c r="J66" i="26"/>
  <c r="F66" i="26"/>
  <c r="D66" i="26"/>
  <c r="AK65" i="26"/>
  <c r="AH65" i="26"/>
  <c r="AG65" i="26"/>
  <c r="Q65" i="26"/>
  <c r="P65" i="26"/>
  <c r="J65" i="26"/>
  <c r="F65" i="26"/>
  <c r="D65" i="26"/>
  <c r="G65" i="26" s="1"/>
  <c r="AK64" i="26"/>
  <c r="AH64" i="26"/>
  <c r="AG64" i="26"/>
  <c r="P64" i="26"/>
  <c r="Q64" i="26" s="1"/>
  <c r="J64" i="26"/>
  <c r="F64" i="26"/>
  <c r="D64" i="26"/>
  <c r="G64" i="26" s="1"/>
  <c r="AK63" i="26"/>
  <c r="AI63" i="26"/>
  <c r="AH63" i="26"/>
  <c r="AG63" i="26"/>
  <c r="W63" i="26"/>
  <c r="Q63" i="26"/>
  <c r="P63" i="26"/>
  <c r="J63" i="26"/>
  <c r="K63" i="26" s="1"/>
  <c r="F63" i="26"/>
  <c r="D63" i="26"/>
  <c r="G63" i="26" s="1"/>
  <c r="I63" i="26" s="1"/>
  <c r="AK62" i="26"/>
  <c r="AH62" i="26"/>
  <c r="AG62" i="26"/>
  <c r="Q62" i="26"/>
  <c r="P62" i="26"/>
  <c r="J62" i="26"/>
  <c r="F62" i="26"/>
  <c r="D62" i="26"/>
  <c r="G62" i="26" s="1"/>
  <c r="AK61" i="26"/>
  <c r="AH61" i="26"/>
  <c r="AG61" i="26"/>
  <c r="P61" i="26"/>
  <c r="J61" i="26"/>
  <c r="F61" i="26"/>
  <c r="D61" i="26"/>
  <c r="G61" i="26" s="1"/>
  <c r="I61" i="26" s="1"/>
  <c r="AI61" i="26" s="1"/>
  <c r="AK60" i="26"/>
  <c r="AH60" i="26"/>
  <c r="AG60" i="26"/>
  <c r="P60" i="26"/>
  <c r="J60" i="26"/>
  <c r="F60" i="26"/>
  <c r="D60" i="26"/>
  <c r="G60" i="26" s="1"/>
  <c r="AK59" i="26"/>
  <c r="AH59" i="26"/>
  <c r="AG59" i="26"/>
  <c r="Q59" i="26"/>
  <c r="P59" i="26"/>
  <c r="J59" i="26"/>
  <c r="G59" i="26"/>
  <c r="F59" i="26"/>
  <c r="D59" i="26"/>
  <c r="AK58" i="26"/>
  <c r="AH58" i="26"/>
  <c r="AG58" i="26"/>
  <c r="Q58" i="26"/>
  <c r="P58" i="26"/>
  <c r="J58" i="26"/>
  <c r="G58" i="26"/>
  <c r="K58" i="26" s="1"/>
  <c r="F58" i="26"/>
  <c r="D58" i="26"/>
  <c r="AK57" i="26"/>
  <c r="AH57" i="26"/>
  <c r="AG57" i="26"/>
  <c r="Q57" i="26"/>
  <c r="P57" i="26"/>
  <c r="K57" i="26"/>
  <c r="J57" i="26"/>
  <c r="F57" i="26"/>
  <c r="D57" i="26"/>
  <c r="G57" i="26" s="1"/>
  <c r="I57" i="26" s="1"/>
  <c r="AK56" i="26"/>
  <c r="AH56" i="26"/>
  <c r="AG56" i="26"/>
  <c r="Q56" i="26"/>
  <c r="P56" i="26"/>
  <c r="J56" i="26"/>
  <c r="F56" i="26"/>
  <c r="D56" i="26"/>
  <c r="G56" i="26" s="1"/>
  <c r="K56" i="26" s="1"/>
  <c r="AK55" i="26"/>
  <c r="AH55" i="26"/>
  <c r="AG55" i="26"/>
  <c r="Q55" i="26"/>
  <c r="P55" i="26"/>
  <c r="J55" i="26"/>
  <c r="F55" i="26"/>
  <c r="D55" i="26"/>
  <c r="G55" i="26" s="1"/>
  <c r="AK54" i="26"/>
  <c r="AH54" i="26"/>
  <c r="AG54" i="26"/>
  <c r="Q54" i="26"/>
  <c r="P54" i="26"/>
  <c r="J54" i="26"/>
  <c r="F54" i="26"/>
  <c r="G54" i="26" s="1"/>
  <c r="D54" i="26"/>
  <c r="AK53" i="26"/>
  <c r="AH53" i="26"/>
  <c r="AG53" i="26"/>
  <c r="Q53" i="26"/>
  <c r="P53" i="26"/>
  <c r="J53" i="26"/>
  <c r="F53" i="26"/>
  <c r="D53" i="26"/>
  <c r="G53" i="26" s="1"/>
  <c r="AK52" i="26"/>
  <c r="AH52" i="26"/>
  <c r="AG52" i="26"/>
  <c r="Q52" i="26"/>
  <c r="P52" i="26"/>
  <c r="J52" i="26"/>
  <c r="F52" i="26"/>
  <c r="D52" i="26"/>
  <c r="AK51" i="26"/>
  <c r="AH51" i="26"/>
  <c r="AG51" i="26"/>
  <c r="P51" i="26"/>
  <c r="J51" i="26"/>
  <c r="F51" i="26"/>
  <c r="D51" i="26"/>
  <c r="G51" i="26" s="1"/>
  <c r="AK50" i="26"/>
  <c r="AI50" i="26"/>
  <c r="AH50" i="26"/>
  <c r="AG50" i="26"/>
  <c r="W50" i="26"/>
  <c r="P50" i="26"/>
  <c r="J50" i="26"/>
  <c r="I50" i="26"/>
  <c r="F50" i="26"/>
  <c r="G50" i="26" s="1"/>
  <c r="D50" i="26"/>
  <c r="AK49" i="26"/>
  <c r="AI49" i="26"/>
  <c r="AH49" i="26"/>
  <c r="AG49" i="26"/>
  <c r="W49" i="26"/>
  <c r="Q49" i="26"/>
  <c r="P49" i="26"/>
  <c r="J49" i="26"/>
  <c r="K49" i="26" s="1"/>
  <c r="I49" i="26"/>
  <c r="G49" i="26"/>
  <c r="F49" i="26"/>
  <c r="D49" i="26"/>
  <c r="AK48" i="26"/>
  <c r="AH48" i="26"/>
  <c r="AG48" i="26"/>
  <c r="Q48" i="26"/>
  <c r="P48" i="26"/>
  <c r="J48" i="26"/>
  <c r="F48" i="26"/>
  <c r="D48" i="26"/>
  <c r="G48" i="26" s="1"/>
  <c r="AK47" i="26"/>
  <c r="AH47" i="26"/>
  <c r="AG47" i="26"/>
  <c r="Q47" i="26"/>
  <c r="P47" i="26"/>
  <c r="J47" i="26"/>
  <c r="I47" i="26"/>
  <c r="F47" i="26"/>
  <c r="D47" i="26"/>
  <c r="G47" i="26" s="1"/>
  <c r="AK46" i="26"/>
  <c r="AH46" i="26"/>
  <c r="AG46" i="26"/>
  <c r="Q46" i="26"/>
  <c r="P46" i="26"/>
  <c r="J46" i="26"/>
  <c r="F46" i="26"/>
  <c r="D46" i="26"/>
  <c r="G46" i="26" s="1"/>
  <c r="AK45" i="26"/>
  <c r="AH45" i="26"/>
  <c r="AG45" i="26"/>
  <c r="P45" i="26"/>
  <c r="Q45" i="26" s="1"/>
  <c r="J45" i="26"/>
  <c r="F45" i="26"/>
  <c r="D45" i="26"/>
  <c r="G45" i="26" s="1"/>
  <c r="AK44" i="26"/>
  <c r="AH44" i="26"/>
  <c r="AG44" i="26"/>
  <c r="Q44" i="26"/>
  <c r="P44" i="26"/>
  <c r="J44" i="26"/>
  <c r="I44" i="26"/>
  <c r="F44" i="26"/>
  <c r="D44" i="26"/>
  <c r="G44" i="26" s="1"/>
  <c r="AK43" i="26"/>
  <c r="AH43" i="26"/>
  <c r="AG43" i="26"/>
  <c r="Q43" i="26"/>
  <c r="P43" i="26"/>
  <c r="J43" i="26"/>
  <c r="F43" i="26"/>
  <c r="D43" i="26"/>
  <c r="G43" i="26" s="1"/>
  <c r="AK42" i="26"/>
  <c r="AH42" i="26"/>
  <c r="AG42" i="26"/>
  <c r="P42" i="26"/>
  <c r="J42" i="26"/>
  <c r="F42" i="26"/>
  <c r="G42" i="26" s="1"/>
  <c r="D42" i="26"/>
  <c r="AK41" i="26"/>
  <c r="AH41" i="26"/>
  <c r="AG41" i="26"/>
  <c r="W41" i="26"/>
  <c r="Q41" i="26"/>
  <c r="P41" i="26"/>
  <c r="K41" i="26"/>
  <c r="J41" i="26"/>
  <c r="I41" i="26"/>
  <c r="AI41" i="26" s="1"/>
  <c r="F41" i="26"/>
  <c r="D41" i="26"/>
  <c r="G41" i="26" s="1"/>
  <c r="AK40" i="26"/>
  <c r="AH40" i="26"/>
  <c r="AG40" i="26"/>
  <c r="P40" i="26"/>
  <c r="J40" i="26"/>
  <c r="F40" i="26"/>
  <c r="D40" i="26"/>
  <c r="G40" i="26" s="1"/>
  <c r="AK39" i="26"/>
  <c r="AH39" i="26"/>
  <c r="AG39" i="26"/>
  <c r="Q39" i="26"/>
  <c r="P39" i="26"/>
  <c r="J39" i="26"/>
  <c r="F39" i="26"/>
  <c r="D39" i="26"/>
  <c r="AK38" i="26"/>
  <c r="AH38" i="26"/>
  <c r="AG38" i="26"/>
  <c r="P38" i="26"/>
  <c r="J38" i="26"/>
  <c r="G38" i="26"/>
  <c r="K38" i="26" s="1"/>
  <c r="F38" i="26"/>
  <c r="D38" i="26"/>
  <c r="AK37" i="26"/>
  <c r="AH37" i="26"/>
  <c r="AG37" i="26"/>
  <c r="Q37" i="26"/>
  <c r="P37" i="26"/>
  <c r="J37" i="26"/>
  <c r="F37" i="26"/>
  <c r="D37" i="26"/>
  <c r="G37" i="26" s="1"/>
  <c r="AK36" i="26"/>
  <c r="AH36" i="26"/>
  <c r="AG36" i="26"/>
  <c r="Q36" i="26"/>
  <c r="P36" i="26"/>
  <c r="J36" i="26"/>
  <c r="I36" i="26"/>
  <c r="W36" i="26" s="1"/>
  <c r="F36" i="26"/>
  <c r="D36" i="26"/>
  <c r="G36" i="26" s="1"/>
  <c r="K36" i="26" s="1"/>
  <c r="AK35" i="26"/>
  <c r="AI35" i="26"/>
  <c r="AH35" i="26"/>
  <c r="AG35" i="26"/>
  <c r="Q35" i="26"/>
  <c r="P35" i="26"/>
  <c r="J35" i="26"/>
  <c r="I35" i="26"/>
  <c r="W35" i="26" s="1"/>
  <c r="G35" i="26"/>
  <c r="F35" i="26"/>
  <c r="D35" i="26"/>
  <c r="AK34" i="26"/>
  <c r="AH34" i="26"/>
  <c r="AG34" i="26"/>
  <c r="P34" i="26"/>
  <c r="J34" i="26"/>
  <c r="G34" i="26"/>
  <c r="F34" i="26"/>
  <c r="D34" i="26"/>
  <c r="AK33" i="26"/>
  <c r="AH33" i="26"/>
  <c r="AG33" i="26"/>
  <c r="U33" i="26"/>
  <c r="P33" i="26"/>
  <c r="Q33" i="26" s="1"/>
  <c r="J33" i="26"/>
  <c r="I33" i="26"/>
  <c r="F33" i="26"/>
  <c r="D33" i="26"/>
  <c r="G33" i="26" s="1"/>
  <c r="K33" i="26" s="1"/>
  <c r="AK32" i="26"/>
  <c r="AH32" i="26"/>
  <c r="AG32" i="26"/>
  <c r="Q32" i="26"/>
  <c r="P32" i="26"/>
  <c r="J32" i="26"/>
  <c r="F32" i="26"/>
  <c r="D32" i="26"/>
  <c r="G32" i="26" s="1"/>
  <c r="AK31" i="26"/>
  <c r="AI31" i="26"/>
  <c r="AH31" i="26"/>
  <c r="AG31" i="26"/>
  <c r="P31" i="26"/>
  <c r="Q31" i="26" s="1"/>
  <c r="J31" i="26"/>
  <c r="K31" i="26" s="1"/>
  <c r="I31" i="26"/>
  <c r="W31" i="26" s="1"/>
  <c r="F31" i="26"/>
  <c r="D31" i="26"/>
  <c r="G31" i="26" s="1"/>
  <c r="AK30" i="26"/>
  <c r="AH30" i="26"/>
  <c r="AG30" i="26"/>
  <c r="P30" i="26"/>
  <c r="J30" i="26"/>
  <c r="F30" i="26"/>
  <c r="D30" i="26"/>
  <c r="G30" i="26" s="1"/>
  <c r="AK29" i="26"/>
  <c r="AH29" i="26"/>
  <c r="AG29" i="26"/>
  <c r="Q29" i="26"/>
  <c r="P29" i="26"/>
  <c r="J29" i="26"/>
  <c r="I29" i="26"/>
  <c r="G29" i="26"/>
  <c r="F29" i="26"/>
  <c r="D29" i="26"/>
  <c r="AK28" i="26"/>
  <c r="AH28" i="26"/>
  <c r="AG28" i="26"/>
  <c r="Q28" i="26"/>
  <c r="P28" i="26"/>
  <c r="J28" i="26"/>
  <c r="G28" i="26"/>
  <c r="F28" i="26"/>
  <c r="D28" i="26"/>
  <c r="AK27" i="26"/>
  <c r="AH27" i="26"/>
  <c r="AG27" i="26"/>
  <c r="U27" i="26"/>
  <c r="Q27" i="26"/>
  <c r="P27" i="26"/>
  <c r="K27" i="26"/>
  <c r="J27" i="26"/>
  <c r="F27" i="26"/>
  <c r="D27" i="26"/>
  <c r="G27" i="26" s="1"/>
  <c r="I27" i="26" s="1"/>
  <c r="AK26" i="26"/>
  <c r="AH26" i="26"/>
  <c r="AG26" i="26"/>
  <c r="P26" i="26"/>
  <c r="K26" i="26"/>
  <c r="L26" i="26" s="1"/>
  <c r="J26" i="26"/>
  <c r="I26" i="26"/>
  <c r="F26" i="26"/>
  <c r="D26" i="26"/>
  <c r="G26" i="26" s="1"/>
  <c r="AK25" i="26"/>
  <c r="AH25" i="26"/>
  <c r="AG25" i="26"/>
  <c r="P25" i="26"/>
  <c r="J25" i="26"/>
  <c r="F25" i="26"/>
  <c r="G25" i="26" s="1"/>
  <c r="D25" i="26"/>
  <c r="AK24" i="26"/>
  <c r="AH24" i="26"/>
  <c r="AG24" i="26"/>
  <c r="P24" i="26"/>
  <c r="Q24" i="26" s="1"/>
  <c r="J24" i="26"/>
  <c r="I24" i="26"/>
  <c r="G24" i="26"/>
  <c r="F24" i="26"/>
  <c r="D24" i="26"/>
  <c r="AK23" i="26"/>
  <c r="AH23" i="26"/>
  <c r="AG23" i="26"/>
  <c r="Q23" i="26"/>
  <c r="P23" i="26"/>
  <c r="J23" i="26"/>
  <c r="G23" i="26"/>
  <c r="F23" i="26"/>
  <c r="D23" i="26"/>
  <c r="AK22" i="26"/>
  <c r="AI22" i="26"/>
  <c r="AH22" i="26"/>
  <c r="AG22" i="26"/>
  <c r="Q22" i="26"/>
  <c r="P22" i="26"/>
  <c r="J22" i="26"/>
  <c r="K22" i="26" s="1"/>
  <c r="U22" i="26" s="1"/>
  <c r="G22" i="26"/>
  <c r="I22" i="26" s="1"/>
  <c r="W22" i="26" s="1"/>
  <c r="F22" i="26"/>
  <c r="D22" i="26"/>
  <c r="AK21" i="26"/>
  <c r="AH21" i="26"/>
  <c r="AG21" i="26"/>
  <c r="Q21" i="26"/>
  <c r="P21" i="26"/>
  <c r="J21" i="26"/>
  <c r="F21" i="26"/>
  <c r="D21" i="26"/>
  <c r="G21" i="26" s="1"/>
  <c r="K21" i="26" s="1"/>
  <c r="AK20" i="26"/>
  <c r="AH20" i="26"/>
  <c r="AG20" i="26"/>
  <c r="Q20" i="26"/>
  <c r="P20" i="26"/>
  <c r="J20" i="26"/>
  <c r="F20" i="26"/>
  <c r="G20" i="26" s="1"/>
  <c r="D20" i="26"/>
  <c r="AK19" i="26"/>
  <c r="AH19" i="26"/>
  <c r="AG19" i="26"/>
  <c r="P19" i="26"/>
  <c r="Q19" i="26" s="1"/>
  <c r="J19" i="26"/>
  <c r="F19" i="26"/>
  <c r="D19" i="26"/>
  <c r="G19" i="26" s="1"/>
  <c r="AK18" i="26"/>
  <c r="AH18" i="26"/>
  <c r="AG18" i="26"/>
  <c r="P18" i="26"/>
  <c r="Q18" i="26" s="1"/>
  <c r="J18" i="26"/>
  <c r="F18" i="26"/>
  <c r="D18" i="26"/>
  <c r="G18" i="26" s="1"/>
  <c r="AK17" i="26"/>
  <c r="AH17" i="26"/>
  <c r="AG17" i="26"/>
  <c r="P17" i="26"/>
  <c r="J17" i="26"/>
  <c r="F17" i="26"/>
  <c r="D17" i="26"/>
  <c r="G17" i="26" s="1"/>
  <c r="AK16" i="26"/>
  <c r="AH16" i="26"/>
  <c r="AG16" i="26"/>
  <c r="P16" i="26"/>
  <c r="K16" i="26"/>
  <c r="L16" i="26" s="1"/>
  <c r="J16" i="26"/>
  <c r="I16" i="26"/>
  <c r="F16" i="26"/>
  <c r="D16" i="26"/>
  <c r="G16" i="26" s="1"/>
  <c r="AK15" i="26"/>
  <c r="AH15" i="26"/>
  <c r="AG15" i="26"/>
  <c r="Q15" i="26"/>
  <c r="P15" i="26"/>
  <c r="J15" i="26"/>
  <c r="F15" i="26"/>
  <c r="G15" i="26" s="1"/>
  <c r="D15" i="26"/>
  <c r="AK14" i="26"/>
  <c r="AH14" i="26"/>
  <c r="AG14" i="26"/>
  <c r="P14" i="26"/>
  <c r="J14" i="26"/>
  <c r="F14" i="26"/>
  <c r="D14" i="26"/>
  <c r="G14" i="26" s="1"/>
  <c r="AK13" i="26"/>
  <c r="AH13" i="26"/>
  <c r="AG13" i="26"/>
  <c r="Q13" i="26"/>
  <c r="P13" i="26"/>
  <c r="J13" i="26"/>
  <c r="F13" i="26"/>
  <c r="D13" i="26"/>
  <c r="G13" i="26" s="1"/>
  <c r="K13" i="26" s="1"/>
  <c r="AK12" i="26"/>
  <c r="AH12" i="26"/>
  <c r="AG12" i="26"/>
  <c r="P12" i="26"/>
  <c r="J12" i="26"/>
  <c r="K12" i="26" s="1"/>
  <c r="I12" i="26"/>
  <c r="G12" i="26"/>
  <c r="F12" i="26"/>
  <c r="D12" i="26"/>
  <c r="AK11" i="26"/>
  <c r="AH11" i="26"/>
  <c r="AG11" i="26"/>
  <c r="Q11" i="26"/>
  <c r="P11" i="26"/>
  <c r="K11" i="26"/>
  <c r="J11" i="26"/>
  <c r="F11" i="26"/>
  <c r="D11" i="26"/>
  <c r="G11" i="26" s="1"/>
  <c r="I11" i="26" s="1"/>
  <c r="AK10" i="26"/>
  <c r="AH10" i="26"/>
  <c r="AG10" i="26"/>
  <c r="Q10" i="26"/>
  <c r="P10" i="26"/>
  <c r="J10" i="26"/>
  <c r="F10" i="26"/>
  <c r="D10" i="26"/>
  <c r="AL9" i="26"/>
  <c r="AK9" i="26"/>
  <c r="AJ9" i="26"/>
  <c r="AI9" i="26"/>
  <c r="X9" i="26"/>
  <c r="P9" i="26"/>
  <c r="H8" i="26"/>
  <c r="V5" i="26"/>
  <c r="V143" i="26" s="1"/>
  <c r="I1" i="26"/>
  <c r="J1" i="26" s="1"/>
  <c r="K1" i="26" s="1"/>
  <c r="L1" i="26" s="1"/>
  <c r="M1" i="26" s="1"/>
  <c r="V127" i="26" l="1"/>
  <c r="V290" i="26"/>
  <c r="V203" i="26"/>
  <c r="V33" i="26"/>
  <c r="V230" i="26"/>
  <c r="V22" i="26"/>
  <c r="V79" i="26"/>
  <c r="V141" i="26"/>
  <c r="V219" i="26"/>
  <c r="V237" i="26"/>
  <c r="V81" i="26"/>
  <c r="V144" i="26"/>
  <c r="V300" i="26"/>
  <c r="V27" i="26"/>
  <c r="V248" i="26"/>
  <c r="X248" i="26" s="1"/>
  <c r="V282" i="26"/>
  <c r="X237" i="26"/>
  <c r="AL237" i="26" s="1"/>
  <c r="V100" i="26"/>
  <c r="V131" i="26"/>
  <c r="V159" i="26"/>
  <c r="V181" i="26"/>
  <c r="V80" i="26"/>
  <c r="V218" i="26"/>
  <c r="K42" i="26"/>
  <c r="I42" i="26"/>
  <c r="K170" i="26"/>
  <c r="I170" i="26"/>
  <c r="AJ16" i="26"/>
  <c r="K54" i="26"/>
  <c r="I54" i="26"/>
  <c r="K14" i="26"/>
  <c r="I14" i="26"/>
  <c r="AJ26" i="26"/>
  <c r="R26" i="26"/>
  <c r="S26" i="26" s="1"/>
  <c r="T26" i="26" s="1"/>
  <c r="AB26" i="26" s="1"/>
  <c r="K55" i="26"/>
  <c r="I55" i="26"/>
  <c r="K15" i="26"/>
  <c r="I15" i="26"/>
  <c r="L31" i="26"/>
  <c r="AA31" i="26"/>
  <c r="AC31" i="26"/>
  <c r="K164" i="26"/>
  <c r="I164" i="26"/>
  <c r="K124" i="26"/>
  <c r="I124" i="26"/>
  <c r="K123" i="26"/>
  <c r="U123" i="26" s="1"/>
  <c r="V123" i="26" s="1"/>
  <c r="I123" i="26"/>
  <c r="K25" i="26"/>
  <c r="I25" i="26"/>
  <c r="K45" i="26"/>
  <c r="I45" i="26"/>
  <c r="I109" i="26"/>
  <c r="K109" i="26"/>
  <c r="Q124" i="26"/>
  <c r="I208" i="26"/>
  <c r="K208" i="26"/>
  <c r="U251" i="26"/>
  <c r="V251" i="26" s="1"/>
  <c r="Q251" i="26"/>
  <c r="I295" i="26"/>
  <c r="K295" i="26"/>
  <c r="U42" i="26"/>
  <c r="V42" i="26" s="1"/>
  <c r="Q42" i="26"/>
  <c r="W78" i="26"/>
  <c r="AI78" i="26"/>
  <c r="L111" i="26"/>
  <c r="L117" i="26"/>
  <c r="U117" i="26"/>
  <c r="V117" i="26" s="1"/>
  <c r="AI202" i="26"/>
  <c r="AI206" i="26"/>
  <c r="AI220" i="26"/>
  <c r="W220" i="26"/>
  <c r="K17" i="26"/>
  <c r="I17" i="26"/>
  <c r="K24" i="26"/>
  <c r="K115" i="26"/>
  <c r="I115" i="26"/>
  <c r="L131" i="26"/>
  <c r="Q135" i="26"/>
  <c r="U295" i="26"/>
  <c r="V295" i="26" s="1"/>
  <c r="Q295" i="26"/>
  <c r="L71" i="26"/>
  <c r="I85" i="26"/>
  <c r="K97" i="26"/>
  <c r="I97" i="26"/>
  <c r="K138" i="26"/>
  <c r="I138" i="26"/>
  <c r="K140" i="26"/>
  <c r="I140" i="26"/>
  <c r="U202" i="26"/>
  <c r="V202" i="26" s="1"/>
  <c r="L21" i="26"/>
  <c r="AI26" i="26"/>
  <c r="W26" i="26"/>
  <c r="U34" i="26"/>
  <c r="V34" i="26" s="1"/>
  <c r="Q34" i="26"/>
  <c r="L36" i="26"/>
  <c r="K43" i="26"/>
  <c r="I43" i="26"/>
  <c r="U71" i="26"/>
  <c r="V71" i="26" s="1"/>
  <c r="U111" i="26"/>
  <c r="V111" i="26" s="1"/>
  <c r="Q202" i="26"/>
  <c r="U21" i="26"/>
  <c r="V21" i="26" s="1"/>
  <c r="U148" i="26"/>
  <c r="V148" i="26" s="1"/>
  <c r="L148" i="26"/>
  <c r="AA148" i="26" s="1"/>
  <c r="I38" i="26"/>
  <c r="U91" i="26"/>
  <c r="V91" i="26" s="1"/>
  <c r="Q91" i="26"/>
  <c r="I148" i="26"/>
  <c r="L213" i="26"/>
  <c r="AC255" i="26"/>
  <c r="K32" i="26"/>
  <c r="I32" i="26"/>
  <c r="Q14" i="26"/>
  <c r="K110" i="26"/>
  <c r="I110" i="26"/>
  <c r="AA21" i="26"/>
  <c r="L201" i="26"/>
  <c r="U201" i="26"/>
  <c r="V201" i="26" s="1"/>
  <c r="U242" i="26"/>
  <c r="V242" i="26" s="1"/>
  <c r="Q242" i="26"/>
  <c r="K60" i="26"/>
  <c r="I60" i="26"/>
  <c r="L85" i="26"/>
  <c r="K289" i="26"/>
  <c r="I289" i="26"/>
  <c r="U200" i="26"/>
  <c r="V200" i="26" s="1"/>
  <c r="K19" i="26"/>
  <c r="I19" i="26"/>
  <c r="Q60" i="26"/>
  <c r="U26" i="26"/>
  <c r="V26" i="26" s="1"/>
  <c r="Q26" i="26"/>
  <c r="L38" i="26"/>
  <c r="I195" i="26"/>
  <c r="K195" i="26"/>
  <c r="Q236" i="26"/>
  <c r="U236" i="26"/>
  <c r="V236" i="26" s="1"/>
  <c r="X236" i="26" s="1"/>
  <c r="U16" i="26"/>
  <c r="V16" i="26" s="1"/>
  <c r="AI33" i="26"/>
  <c r="W33" i="26"/>
  <c r="AI36" i="26"/>
  <c r="K72" i="26"/>
  <c r="I72" i="26"/>
  <c r="K94" i="26"/>
  <c r="I94" i="26"/>
  <c r="U116" i="26"/>
  <c r="V116" i="26" s="1"/>
  <c r="Q116" i="26"/>
  <c r="I157" i="26"/>
  <c r="K157" i="26"/>
  <c r="U213" i="26"/>
  <c r="V213" i="26" s="1"/>
  <c r="AI230" i="26"/>
  <c r="I119" i="26"/>
  <c r="K119" i="26"/>
  <c r="U119" i="26" s="1"/>
  <c r="V119" i="26" s="1"/>
  <c r="K40" i="26"/>
  <c r="I40" i="26"/>
  <c r="I13" i="26"/>
  <c r="Q16" i="26"/>
  <c r="L57" i="26"/>
  <c r="U68" i="26"/>
  <c r="V68" i="26" s="1"/>
  <c r="R116" i="26"/>
  <c r="S116" i="26" s="1"/>
  <c r="T116" i="26" s="1"/>
  <c r="AB116" i="26" s="1"/>
  <c r="I166" i="26"/>
  <c r="K166" i="26"/>
  <c r="K67" i="26"/>
  <c r="I67" i="26"/>
  <c r="K69" i="26"/>
  <c r="I69" i="26"/>
  <c r="U24" i="26"/>
  <c r="V24" i="26" s="1"/>
  <c r="I75" i="26"/>
  <c r="K101" i="26"/>
  <c r="U101" i="26" s="1"/>
  <c r="V101" i="26" s="1"/>
  <c r="I101" i="26"/>
  <c r="I253" i="26"/>
  <c r="K253" i="26"/>
  <c r="L13" i="26"/>
  <c r="K30" i="26"/>
  <c r="K61" i="26"/>
  <c r="Q68" i="26"/>
  <c r="K70" i="26"/>
  <c r="K88" i="26"/>
  <c r="I88" i="26"/>
  <c r="L114" i="26"/>
  <c r="L126" i="26"/>
  <c r="AJ230" i="26"/>
  <c r="R230" i="26"/>
  <c r="S230" i="26" s="1"/>
  <c r="T230" i="26" s="1"/>
  <c r="AJ348" i="26"/>
  <c r="R348" i="26"/>
  <c r="S348" i="26" s="1"/>
  <c r="T348" i="26" s="1"/>
  <c r="AA348" i="26"/>
  <c r="W12" i="26"/>
  <c r="AI12" i="26"/>
  <c r="I65" i="26"/>
  <c r="K65" i="26"/>
  <c r="I58" i="26"/>
  <c r="L12" i="26"/>
  <c r="U49" i="26"/>
  <c r="V49" i="26" s="1"/>
  <c r="L49" i="26"/>
  <c r="L75" i="26"/>
  <c r="K163" i="26"/>
  <c r="I163" i="26"/>
  <c r="L11" i="26"/>
  <c r="AA11" i="26" s="1"/>
  <c r="U11" i="26"/>
  <c r="V11" i="26" s="1"/>
  <c r="AJ236" i="26"/>
  <c r="R236" i="26"/>
  <c r="S236" i="26" s="1"/>
  <c r="T236" i="26" s="1"/>
  <c r="AB236" i="26" s="1"/>
  <c r="U31" i="26"/>
  <c r="V31" i="26" s="1"/>
  <c r="L96" i="26"/>
  <c r="U96" i="26"/>
  <c r="V96" i="26" s="1"/>
  <c r="W27" i="26"/>
  <c r="AI27" i="26"/>
  <c r="K44" i="26"/>
  <c r="Q70" i="26"/>
  <c r="L162" i="26"/>
  <c r="AC265" i="26"/>
  <c r="L292" i="26"/>
  <c r="AJ297" i="26"/>
  <c r="R297" i="26"/>
  <c r="S297" i="26" s="1"/>
  <c r="T297" i="26" s="1"/>
  <c r="AB297" i="26" s="1"/>
  <c r="AJ299" i="26"/>
  <c r="Q50" i="26"/>
  <c r="K34" i="26"/>
  <c r="I34" i="26"/>
  <c r="W117" i="26"/>
  <c r="AI117" i="26"/>
  <c r="L202" i="26"/>
  <c r="W29" i="26"/>
  <c r="AI29" i="26"/>
  <c r="AA41" i="26"/>
  <c r="W142" i="26"/>
  <c r="AI142" i="26"/>
  <c r="K221" i="26"/>
  <c r="I221" i="26"/>
  <c r="K53" i="26"/>
  <c r="I53" i="26"/>
  <c r="AI16" i="26"/>
  <c r="W16" i="26"/>
  <c r="Q93" i="26"/>
  <c r="K18" i="26"/>
  <c r="I18" i="26"/>
  <c r="AI70" i="26"/>
  <c r="W70" i="26"/>
  <c r="U25" i="26"/>
  <c r="V25" i="26" s="1"/>
  <c r="Q25" i="26"/>
  <c r="I30" i="26"/>
  <c r="U35" i="26"/>
  <c r="V35" i="26" s="1"/>
  <c r="G52" i="26"/>
  <c r="Q61" i="26"/>
  <c r="K135" i="26"/>
  <c r="AA143" i="26"/>
  <c r="AJ180" i="26"/>
  <c r="L22" i="26"/>
  <c r="Q76" i="26"/>
  <c r="W24" i="26"/>
  <c r="AI24" i="26"/>
  <c r="L58" i="26"/>
  <c r="I73" i="26"/>
  <c r="K73" i="26"/>
  <c r="AI11" i="26"/>
  <c r="W11" i="26"/>
  <c r="K312" i="26"/>
  <c r="I312" i="26"/>
  <c r="L142" i="26"/>
  <c r="K23" i="26"/>
  <c r="I23" i="26"/>
  <c r="Q317" i="26"/>
  <c r="U317" i="26"/>
  <c r="V317" i="26" s="1"/>
  <c r="U38" i="26"/>
  <c r="V38" i="26" s="1"/>
  <c r="Q38" i="26"/>
  <c r="L79" i="26"/>
  <c r="K37" i="26"/>
  <c r="I37" i="26"/>
  <c r="W44" i="26"/>
  <c r="AI44" i="26"/>
  <c r="W61" i="26"/>
  <c r="K78" i="26"/>
  <c r="AI135" i="26"/>
  <c r="U162" i="26"/>
  <c r="V162" i="26" s="1"/>
  <c r="Q162" i="26"/>
  <c r="U114" i="26"/>
  <c r="V114" i="26" s="1"/>
  <c r="R143" i="26"/>
  <c r="S143" i="26" s="1"/>
  <c r="T143" i="26" s="1"/>
  <c r="AJ143" i="26"/>
  <c r="I200" i="26"/>
  <c r="K200" i="26"/>
  <c r="L234" i="26"/>
  <c r="K20" i="26"/>
  <c r="I20" i="26"/>
  <c r="L33" i="26"/>
  <c r="L41" i="26"/>
  <c r="W57" i="26"/>
  <c r="AI57" i="26"/>
  <c r="U110" i="26"/>
  <c r="V110" i="26" s="1"/>
  <c r="Q110" i="26"/>
  <c r="U126" i="26"/>
  <c r="V126" i="26" s="1"/>
  <c r="W137" i="26"/>
  <c r="AI137" i="26"/>
  <c r="W150" i="26"/>
  <c r="AI150" i="26"/>
  <c r="U206" i="26"/>
  <c r="V206" i="26" s="1"/>
  <c r="L206" i="26"/>
  <c r="L240" i="26"/>
  <c r="U240" i="26"/>
  <c r="V240" i="26" s="1"/>
  <c r="K267" i="26"/>
  <c r="I267" i="26"/>
  <c r="L276" i="26"/>
  <c r="L338" i="26"/>
  <c r="K350" i="26"/>
  <c r="I350" i="26"/>
  <c r="D361" i="26"/>
  <c r="G10" i="26"/>
  <c r="Q30" i="26"/>
  <c r="U41" i="26"/>
  <c r="V41" i="26" s="1"/>
  <c r="Q73" i="26"/>
  <c r="U73" i="26"/>
  <c r="V73" i="26" s="1"/>
  <c r="G82" i="26"/>
  <c r="I84" i="26"/>
  <c r="K84" i="26"/>
  <c r="U84" i="26" s="1"/>
  <c r="V84" i="26" s="1"/>
  <c r="I107" i="26"/>
  <c r="K107" i="26"/>
  <c r="Q126" i="26"/>
  <c r="W178" i="26"/>
  <c r="AI178" i="26"/>
  <c r="AI225" i="26"/>
  <c r="W225" i="26"/>
  <c r="L265" i="26"/>
  <c r="U265" i="26"/>
  <c r="V265" i="26" s="1"/>
  <c r="K130" i="26"/>
  <c r="I130" i="26"/>
  <c r="L137" i="26"/>
  <c r="L150" i="26"/>
  <c r="L185" i="26"/>
  <c r="L214" i="26"/>
  <c r="U221" i="26"/>
  <c r="V221" i="26" s="1"/>
  <c r="Q221" i="26"/>
  <c r="AI265" i="26"/>
  <c r="W265" i="26"/>
  <c r="K332" i="26"/>
  <c r="I332" i="26"/>
  <c r="W348" i="26"/>
  <c r="AI348" i="26"/>
  <c r="Q128" i="26"/>
  <c r="K134" i="26"/>
  <c r="K139" i="26"/>
  <c r="U142" i="26"/>
  <c r="V142" i="26" s="1"/>
  <c r="W180" i="26"/>
  <c r="AI180" i="26"/>
  <c r="W185" i="26"/>
  <c r="AI185" i="26"/>
  <c r="AI201" i="26"/>
  <c r="W201" i="26"/>
  <c r="I231" i="26"/>
  <c r="K231" i="26"/>
  <c r="W358" i="26"/>
  <c r="AI358" i="26"/>
  <c r="U13" i="26"/>
  <c r="V13" i="26" s="1"/>
  <c r="AA33" i="26"/>
  <c r="U37" i="26"/>
  <c r="V37" i="26" s="1"/>
  <c r="U78" i="26"/>
  <c r="V78" i="26" s="1"/>
  <c r="I134" i="26"/>
  <c r="I139" i="26"/>
  <c r="Q142" i="26"/>
  <c r="K178" i="26"/>
  <c r="U214" i="26"/>
  <c r="V214" i="26" s="1"/>
  <c r="Q225" i="26"/>
  <c r="L246" i="26"/>
  <c r="K346" i="26"/>
  <c r="I346" i="26"/>
  <c r="AI246" i="26"/>
  <c r="W246" i="26"/>
  <c r="K59" i="26"/>
  <c r="I59" i="26"/>
  <c r="AA75" i="26"/>
  <c r="U90" i="26"/>
  <c r="V90" i="26" s="1"/>
  <c r="Q90" i="26"/>
  <c r="L120" i="26"/>
  <c r="K125" i="26"/>
  <c r="I125" i="26"/>
  <c r="Q139" i="26"/>
  <c r="I261" i="26"/>
  <c r="K261" i="26"/>
  <c r="Q12" i="26"/>
  <c r="G39" i="26"/>
  <c r="Q40" i="26"/>
  <c r="L106" i="26"/>
  <c r="U106" i="26"/>
  <c r="V106" i="26" s="1"/>
  <c r="I120" i="26"/>
  <c r="Q154" i="26"/>
  <c r="G169" i="26"/>
  <c r="L171" i="26"/>
  <c r="U171" i="26"/>
  <c r="V171" i="26" s="1"/>
  <c r="K175" i="26"/>
  <c r="I175" i="26"/>
  <c r="AI259" i="26"/>
  <c r="W259" i="26"/>
  <c r="U330" i="26"/>
  <c r="V330" i="26" s="1"/>
  <c r="K351" i="26"/>
  <c r="I351" i="26"/>
  <c r="AI323" i="26"/>
  <c r="W323" i="26"/>
  <c r="L127" i="26"/>
  <c r="I158" i="26"/>
  <c r="I192" i="26"/>
  <c r="K192" i="26"/>
  <c r="AI216" i="26"/>
  <c r="L275" i="26"/>
  <c r="K28" i="26"/>
  <c r="I28" i="26"/>
  <c r="L89" i="26"/>
  <c r="U89" i="26"/>
  <c r="V89" i="26" s="1"/>
  <c r="U36" i="26"/>
  <c r="V36" i="26" s="1"/>
  <c r="L63" i="26"/>
  <c r="W77" i="26"/>
  <c r="AI77" i="26"/>
  <c r="U94" i="26"/>
  <c r="V94" i="26" s="1"/>
  <c r="U120" i="26"/>
  <c r="V120" i="26" s="1"/>
  <c r="Q120" i="26"/>
  <c r="I173" i="26"/>
  <c r="K173" i="26"/>
  <c r="U205" i="26"/>
  <c r="V205" i="26" s="1"/>
  <c r="I275" i="26"/>
  <c r="L158" i="26"/>
  <c r="U40" i="26"/>
  <c r="V40" i="26" s="1"/>
  <c r="U12" i="26"/>
  <c r="V12" i="26" s="1"/>
  <c r="AA36" i="26"/>
  <c r="AA49" i="26"/>
  <c r="AA56" i="26"/>
  <c r="L77" i="26"/>
  <c r="K83" i="26"/>
  <c r="I83" i="26"/>
  <c r="I89" i="26"/>
  <c r="Q94" i="26"/>
  <c r="I102" i="26"/>
  <c r="K102" i="26"/>
  <c r="W114" i="26"/>
  <c r="AI114" i="26"/>
  <c r="I127" i="26"/>
  <c r="G129" i="26"/>
  <c r="K160" i="26"/>
  <c r="I160" i="26"/>
  <c r="U167" i="26"/>
  <c r="V167" i="26" s="1"/>
  <c r="K190" i="26"/>
  <c r="Q205" i="26"/>
  <c r="L259" i="26"/>
  <c r="W268" i="26"/>
  <c r="AI268" i="26"/>
  <c r="W299" i="26"/>
  <c r="AI299" i="26"/>
  <c r="K35" i="26"/>
  <c r="W116" i="26"/>
  <c r="AI116" i="26"/>
  <c r="L167" i="26"/>
  <c r="Q169" i="26"/>
  <c r="K186" i="26"/>
  <c r="I186" i="26"/>
  <c r="L216" i="26"/>
  <c r="AA218" i="26"/>
  <c r="R218" i="26"/>
  <c r="S218" i="26" s="1"/>
  <c r="T218" i="26" s="1"/>
  <c r="K264" i="26"/>
  <c r="I264" i="26"/>
  <c r="K307" i="26"/>
  <c r="I307" i="26"/>
  <c r="AI333" i="26"/>
  <c r="W333" i="26"/>
  <c r="L27" i="26"/>
  <c r="U46" i="26"/>
  <c r="V46" i="26" s="1"/>
  <c r="K91" i="26"/>
  <c r="I91" i="26"/>
  <c r="K122" i="26"/>
  <c r="I122" i="26"/>
  <c r="I146" i="26"/>
  <c r="K146" i="26"/>
  <c r="U158" i="26"/>
  <c r="V158" i="26" s="1"/>
  <c r="W190" i="26"/>
  <c r="AI190" i="26"/>
  <c r="AI234" i="26"/>
  <c r="W234" i="26"/>
  <c r="AA259" i="26"/>
  <c r="AC290" i="26"/>
  <c r="AA290" i="26"/>
  <c r="L344" i="26"/>
  <c r="L56" i="26"/>
  <c r="U56" i="26"/>
  <c r="V56" i="26" s="1"/>
  <c r="U64" i="26"/>
  <c r="V64" i="26" s="1"/>
  <c r="K95" i="26"/>
  <c r="I95" i="26"/>
  <c r="K103" i="26"/>
  <c r="U103" i="26" s="1"/>
  <c r="V103" i="26" s="1"/>
  <c r="I103" i="26"/>
  <c r="K112" i="26"/>
  <c r="I112" i="26"/>
  <c r="U137" i="26"/>
  <c r="V137" i="26" s="1"/>
  <c r="K152" i="26"/>
  <c r="I152" i="26"/>
  <c r="I174" i="26"/>
  <c r="K174" i="26"/>
  <c r="U182" i="26"/>
  <c r="V182" i="26" s="1"/>
  <c r="I191" i="26"/>
  <c r="AA201" i="26"/>
  <c r="L281" i="26"/>
  <c r="L313" i="26"/>
  <c r="U333" i="26"/>
  <c r="V333" i="26" s="1"/>
  <c r="Q333" i="26"/>
  <c r="W344" i="26"/>
  <c r="AI344" i="26"/>
  <c r="L191" i="26"/>
  <c r="U191" i="26"/>
  <c r="V191" i="26" s="1"/>
  <c r="F361" i="26"/>
  <c r="K48" i="26"/>
  <c r="I48" i="26"/>
  <c r="G76" i="26"/>
  <c r="AI100" i="26"/>
  <c r="W100" i="26"/>
  <c r="Q115" i="26"/>
  <c r="Q137" i="26"/>
  <c r="I143" i="26"/>
  <c r="L165" i="26"/>
  <c r="W181" i="26"/>
  <c r="AI181" i="26"/>
  <c r="Q182" i="26"/>
  <c r="I235" i="26"/>
  <c r="U275" i="26"/>
  <c r="V275" i="26" s="1"/>
  <c r="Q275" i="26"/>
  <c r="I304" i="26"/>
  <c r="K304" i="26"/>
  <c r="L220" i="26"/>
  <c r="U18" i="26"/>
  <c r="V18" i="26" s="1"/>
  <c r="Q17" i="26"/>
  <c r="I21" i="26"/>
  <c r="K47" i="26"/>
  <c r="K50" i="26"/>
  <c r="I56" i="26"/>
  <c r="I62" i="26"/>
  <c r="K62" i="26"/>
  <c r="U69" i="26"/>
  <c r="V69" i="26" s="1"/>
  <c r="Q69" i="26"/>
  <c r="L100" i="26"/>
  <c r="K136" i="26"/>
  <c r="Q147" i="26"/>
  <c r="W167" i="26"/>
  <c r="AI167" i="26"/>
  <c r="I281" i="26"/>
  <c r="K133" i="26"/>
  <c r="I133" i="26"/>
  <c r="AI229" i="26"/>
  <c r="W229" i="26"/>
  <c r="K254" i="26"/>
  <c r="I254" i="26"/>
  <c r="J361" i="26"/>
  <c r="U63" i="26"/>
  <c r="V63" i="26" s="1"/>
  <c r="K92" i="26"/>
  <c r="AI118" i="26"/>
  <c r="W118" i="26"/>
  <c r="K128" i="26"/>
  <c r="U128" i="26" s="1"/>
  <c r="V128" i="26" s="1"/>
  <c r="I128" i="26"/>
  <c r="AC165" i="26"/>
  <c r="L181" i="26"/>
  <c r="I184" i="26"/>
  <c r="K184" i="26"/>
  <c r="L226" i="26"/>
  <c r="L235" i="26"/>
  <c r="I256" i="26"/>
  <c r="K256" i="26"/>
  <c r="I51" i="26"/>
  <c r="K51" i="26"/>
  <c r="L182" i="26"/>
  <c r="W47" i="26"/>
  <c r="AI47" i="26"/>
  <c r="AA63" i="26"/>
  <c r="L68" i="26"/>
  <c r="G87" i="26"/>
  <c r="K108" i="26"/>
  <c r="I108" i="26"/>
  <c r="L149" i="26"/>
  <c r="Q179" i="26"/>
  <c r="AI205" i="26"/>
  <c r="L212" i="26"/>
  <c r="U212" i="26"/>
  <c r="V212" i="26" s="1"/>
  <c r="Q235" i="26"/>
  <c r="U235" i="26"/>
  <c r="V235" i="26" s="1"/>
  <c r="K316" i="26"/>
  <c r="I316" i="26"/>
  <c r="K329" i="26"/>
  <c r="I329" i="26"/>
  <c r="K336" i="26"/>
  <c r="I336" i="26"/>
  <c r="AJ207" i="26"/>
  <c r="U326" i="26"/>
  <c r="V326" i="26" s="1"/>
  <c r="Q326" i="26"/>
  <c r="L244" i="26"/>
  <c r="U244" i="26"/>
  <c r="V244" i="26" s="1"/>
  <c r="U260" i="26"/>
  <c r="V260" i="26" s="1"/>
  <c r="Q260" i="26"/>
  <c r="L266" i="26"/>
  <c r="L268" i="26"/>
  <c r="AJ291" i="26"/>
  <c r="R291" i="26"/>
  <c r="S291" i="26" s="1"/>
  <c r="T291" i="26" s="1"/>
  <c r="AB291" i="26" s="1"/>
  <c r="L358" i="26"/>
  <c r="R90" i="26"/>
  <c r="S90" i="26" s="1"/>
  <c r="T90" i="26" s="1"/>
  <c r="AB90" i="26" s="1"/>
  <c r="AJ90" i="26"/>
  <c r="G105" i="26"/>
  <c r="L113" i="26"/>
  <c r="U166" i="26"/>
  <c r="V166" i="26" s="1"/>
  <c r="AA226" i="26"/>
  <c r="AJ251" i="26"/>
  <c r="R251" i="26"/>
  <c r="S251" i="26" s="1"/>
  <c r="T251" i="26" s="1"/>
  <c r="W251" i="26" s="1"/>
  <c r="L274" i="26"/>
  <c r="AA291" i="26"/>
  <c r="K64" i="26"/>
  <c r="I64" i="26"/>
  <c r="I74" i="26"/>
  <c r="K74" i="26"/>
  <c r="L86" i="26"/>
  <c r="U86" i="26"/>
  <c r="V86" i="26" s="1"/>
  <c r="I113" i="26"/>
  <c r="AI126" i="26"/>
  <c r="W126" i="26"/>
  <c r="U134" i="26"/>
  <c r="V134" i="26" s="1"/>
  <c r="W159" i="26"/>
  <c r="AI159" i="26"/>
  <c r="U180" i="26"/>
  <c r="V180" i="26" s="1"/>
  <c r="I188" i="26"/>
  <c r="K188" i="26"/>
  <c r="AJ229" i="26"/>
  <c r="R229" i="26"/>
  <c r="S229" i="26" s="1"/>
  <c r="T229" i="26" s="1"/>
  <c r="U234" i="26"/>
  <c r="V234" i="26" s="1"/>
  <c r="K243" i="26"/>
  <c r="U243" i="26" s="1"/>
  <c r="V243" i="26" s="1"/>
  <c r="I243" i="26"/>
  <c r="AC268" i="26"/>
  <c r="AA268" i="26"/>
  <c r="Q307" i="26"/>
  <c r="U307" i="26"/>
  <c r="V307" i="26" s="1"/>
  <c r="I46" i="26"/>
  <c r="K46" i="26"/>
  <c r="R118" i="26"/>
  <c r="S118" i="26" s="1"/>
  <c r="T118" i="26" s="1"/>
  <c r="Q133" i="26"/>
  <c r="Q134" i="26"/>
  <c r="Q149" i="26"/>
  <c r="U149" i="26"/>
  <c r="V149" i="26" s="1"/>
  <c r="I156" i="26"/>
  <c r="K156" i="26"/>
  <c r="L159" i="26"/>
  <c r="Q180" i="26"/>
  <c r="L203" i="26"/>
  <c r="R223" i="26"/>
  <c r="S223" i="26" s="1"/>
  <c r="T223" i="26" s="1"/>
  <c r="AA234" i="26"/>
  <c r="AC234" i="26"/>
  <c r="Q241" i="26"/>
  <c r="U266" i="26"/>
  <c r="V266" i="26" s="1"/>
  <c r="AI290" i="26"/>
  <c r="W290" i="26"/>
  <c r="Q66" i="26"/>
  <c r="U138" i="26"/>
  <c r="V138" i="26" s="1"/>
  <c r="I168" i="26"/>
  <c r="K168" i="26"/>
  <c r="K205" i="26"/>
  <c r="AC276" i="26"/>
  <c r="AA276" i="26"/>
  <c r="L282" i="26"/>
  <c r="K288" i="26"/>
  <c r="I288" i="26"/>
  <c r="U304" i="26"/>
  <c r="V304" i="26" s="1"/>
  <c r="Q304" i="26"/>
  <c r="Q332" i="26"/>
  <c r="U332" i="26"/>
  <c r="V332" i="26" s="1"/>
  <c r="Q51" i="26"/>
  <c r="U75" i="26"/>
  <c r="V75" i="26" s="1"/>
  <c r="L80" i="26"/>
  <c r="L104" i="26"/>
  <c r="AI121" i="26"/>
  <c r="W121" i="26"/>
  <c r="U165" i="26"/>
  <c r="V165" i="26" s="1"/>
  <c r="K193" i="26"/>
  <c r="I193" i="26"/>
  <c r="K211" i="26"/>
  <c r="I211" i="26"/>
  <c r="AC226" i="26"/>
  <c r="U231" i="26"/>
  <c r="V231" i="26" s="1"/>
  <c r="R317" i="26"/>
  <c r="S317" i="26" s="1"/>
  <c r="T317" i="26" s="1"/>
  <c r="AB317" i="26" s="1"/>
  <c r="AJ317" i="26"/>
  <c r="L290" i="26"/>
  <c r="U313" i="26"/>
  <c r="V313" i="26" s="1"/>
  <c r="Q313" i="26"/>
  <c r="AI338" i="26"/>
  <c r="W338" i="26"/>
  <c r="K356" i="26"/>
  <c r="I356" i="26"/>
  <c r="U299" i="26"/>
  <c r="V299" i="26" s="1"/>
  <c r="Q299" i="26"/>
  <c r="K308" i="26"/>
  <c r="I308" i="26"/>
  <c r="AJ323" i="26"/>
  <c r="R323" i="26"/>
  <c r="S323" i="26" s="1"/>
  <c r="T323" i="26" s="1"/>
  <c r="AA323" i="26"/>
  <c r="Q216" i="26"/>
  <c r="K228" i="26"/>
  <c r="I228" i="26"/>
  <c r="AI233" i="26"/>
  <c r="L269" i="26"/>
  <c r="Q283" i="26"/>
  <c r="L294" i="26"/>
  <c r="AI347" i="26"/>
  <c r="W347" i="26"/>
  <c r="K353" i="26"/>
  <c r="I353" i="26"/>
  <c r="P361" i="26"/>
  <c r="K98" i="26"/>
  <c r="I98" i="26"/>
  <c r="G204" i="26"/>
  <c r="Q224" i="26"/>
  <c r="Q230" i="26"/>
  <c r="Q261" i="26"/>
  <c r="I269" i="26"/>
  <c r="AI274" i="26"/>
  <c r="W274" i="26"/>
  <c r="I294" i="26"/>
  <c r="U331" i="26"/>
  <c r="V331" i="26" s="1"/>
  <c r="Q331" i="26"/>
  <c r="L339" i="26"/>
  <c r="G155" i="26"/>
  <c r="G177" i="26"/>
  <c r="G197" i="26"/>
  <c r="AA215" i="26"/>
  <c r="U216" i="26"/>
  <c r="V216" i="26" s="1"/>
  <c r="L219" i="26"/>
  <c r="U229" i="26"/>
  <c r="V229" i="26" s="1"/>
  <c r="AA240" i="26"/>
  <c r="K249" i="26"/>
  <c r="I249" i="26"/>
  <c r="K263" i="26"/>
  <c r="I263" i="26"/>
  <c r="L277" i="26"/>
  <c r="L298" i="26"/>
  <c r="K303" i="26"/>
  <c r="I303" i="26"/>
  <c r="Q308" i="26"/>
  <c r="U339" i="26"/>
  <c r="V339" i="26" s="1"/>
  <c r="Q339" i="26"/>
  <c r="U341" i="26"/>
  <c r="V341" i="26" s="1"/>
  <c r="Q341" i="26"/>
  <c r="L347" i="26"/>
  <c r="K355" i="26"/>
  <c r="I355" i="26"/>
  <c r="L172" i="26"/>
  <c r="U172" i="26"/>
  <c r="V172" i="26" s="1"/>
  <c r="U220" i="26"/>
  <c r="V220" i="26" s="1"/>
  <c r="Q229" i="26"/>
  <c r="K233" i="26"/>
  <c r="Q239" i="26"/>
  <c r="L255" i="26"/>
  <c r="G258" i="26"/>
  <c r="AI266" i="26"/>
  <c r="W266" i="26"/>
  <c r="Q277" i="26"/>
  <c r="U277" i="26"/>
  <c r="V277" i="26" s="1"/>
  <c r="U298" i="26"/>
  <c r="V298" i="26" s="1"/>
  <c r="Q347" i="26"/>
  <c r="U347" i="26"/>
  <c r="V347" i="26" s="1"/>
  <c r="Q359" i="26"/>
  <c r="L145" i="26"/>
  <c r="I162" i="26"/>
  <c r="Q184" i="26"/>
  <c r="W282" i="26"/>
  <c r="AI282" i="26"/>
  <c r="Q298" i="26"/>
  <c r="AA345" i="26"/>
  <c r="Q353" i="26"/>
  <c r="AA113" i="26"/>
  <c r="I172" i="26"/>
  <c r="W223" i="26"/>
  <c r="AI223" i="26"/>
  <c r="U57" i="26"/>
  <c r="V57" i="26" s="1"/>
  <c r="U58" i="26"/>
  <c r="V58" i="26" s="1"/>
  <c r="G66" i="26"/>
  <c r="Q81" i="26"/>
  <c r="R81" i="26" s="1"/>
  <c r="S81" i="26" s="1"/>
  <c r="T81" i="26" s="1"/>
  <c r="U85" i="26"/>
  <c r="V85" i="26" s="1"/>
  <c r="K93" i="26"/>
  <c r="U93" i="26" s="1"/>
  <c r="V93" i="26" s="1"/>
  <c r="I93" i="26"/>
  <c r="Q98" i="26"/>
  <c r="U122" i="26"/>
  <c r="V122" i="26" s="1"/>
  <c r="Q168" i="26"/>
  <c r="G176" i="26"/>
  <c r="AC198" i="26"/>
  <c r="I214" i="26"/>
  <c r="V215" i="26"/>
  <c r="U233" i="26"/>
  <c r="V233" i="26" s="1"/>
  <c r="AB237" i="26"/>
  <c r="I255" i="26"/>
  <c r="K260" i="26"/>
  <c r="I260" i="26"/>
  <c r="Q274" i="26"/>
  <c r="K311" i="26"/>
  <c r="I311" i="26"/>
  <c r="R318" i="26"/>
  <c r="S318" i="26" s="1"/>
  <c r="T318" i="26" s="1"/>
  <c r="AA318" i="26"/>
  <c r="U156" i="26"/>
  <c r="V156" i="26" s="1"/>
  <c r="Q156" i="26"/>
  <c r="Q220" i="26"/>
  <c r="U77" i="26"/>
  <c r="V77" i="26" s="1"/>
  <c r="AC85" i="26"/>
  <c r="U113" i="26"/>
  <c r="V113" i="26" s="1"/>
  <c r="K154" i="26"/>
  <c r="U154" i="26" s="1"/>
  <c r="V154" i="26" s="1"/>
  <c r="I154" i="26"/>
  <c r="G161" i="26"/>
  <c r="I218" i="26"/>
  <c r="W248" i="26"/>
  <c r="AB248" i="26" s="1"/>
  <c r="AI248" i="26"/>
  <c r="K279" i="26"/>
  <c r="I279" i="26"/>
  <c r="K286" i="26"/>
  <c r="U286" i="26" s="1"/>
  <c r="V286" i="26" s="1"/>
  <c r="I286" i="26"/>
  <c r="U28" i="26"/>
  <c r="V28" i="26" s="1"/>
  <c r="K29" i="26"/>
  <c r="U104" i="26"/>
  <c r="V104" i="26" s="1"/>
  <c r="Q104" i="26"/>
  <c r="L144" i="26"/>
  <c r="I153" i="26"/>
  <c r="K153" i="26"/>
  <c r="K196" i="26"/>
  <c r="I196" i="26"/>
  <c r="U198" i="26"/>
  <c r="V198" i="26" s="1"/>
  <c r="X198" i="26" s="1"/>
  <c r="W213" i="26"/>
  <c r="AI213" i="26"/>
  <c r="AA237" i="26"/>
  <c r="Q238" i="26"/>
  <c r="U255" i="26"/>
  <c r="V255" i="26" s="1"/>
  <c r="Q258" i="26"/>
  <c r="U274" i="26"/>
  <c r="V274" i="26" s="1"/>
  <c r="G187" i="26"/>
  <c r="I194" i="26"/>
  <c r="K194" i="26"/>
  <c r="U194" i="26" s="1"/>
  <c r="V194" i="26" s="1"/>
  <c r="U207" i="26"/>
  <c r="V207" i="26" s="1"/>
  <c r="Q207" i="26"/>
  <c r="I245" i="26"/>
  <c r="K245" i="26"/>
  <c r="U259" i="26"/>
  <c r="V259" i="26" s="1"/>
  <c r="AC291" i="26"/>
  <c r="K315" i="26"/>
  <c r="I315" i="26"/>
  <c r="AB323" i="26"/>
  <c r="G99" i="26"/>
  <c r="I151" i="26"/>
  <c r="K151" i="26"/>
  <c r="U223" i="26"/>
  <c r="V223" i="26" s="1"/>
  <c r="Q223" i="26"/>
  <c r="Q244" i="26"/>
  <c r="L285" i="26"/>
  <c r="U287" i="26"/>
  <c r="V287" i="26" s="1"/>
  <c r="L287" i="26"/>
  <c r="L300" i="26"/>
  <c r="U348" i="26"/>
  <c r="V348" i="26" s="1"/>
  <c r="Q127" i="26"/>
  <c r="U185" i="26"/>
  <c r="V185" i="26" s="1"/>
  <c r="Q204" i="26"/>
  <c r="K209" i="26"/>
  <c r="I210" i="26"/>
  <c r="K210" i="26"/>
  <c r="Q250" i="26"/>
  <c r="U250" i="26"/>
  <c r="V250" i="26" s="1"/>
  <c r="W276" i="26"/>
  <c r="AI276" i="26"/>
  <c r="AI285" i="26"/>
  <c r="W285" i="26"/>
  <c r="U310" i="26"/>
  <c r="V310" i="26" s="1"/>
  <c r="Q310" i="26"/>
  <c r="Q350" i="26"/>
  <c r="K352" i="26"/>
  <c r="I352" i="26"/>
  <c r="Q88" i="26"/>
  <c r="K121" i="26"/>
  <c r="G132" i="26"/>
  <c r="L141" i="26"/>
  <c r="AC141" i="26" s="1"/>
  <c r="Q160" i="26"/>
  <c r="Q185" i="26"/>
  <c r="Q222" i="26"/>
  <c r="L242" i="26"/>
  <c r="Q300" i="26"/>
  <c r="U350" i="26"/>
  <c r="V350" i="26" s="1"/>
  <c r="Q278" i="26"/>
  <c r="U311" i="26"/>
  <c r="V311" i="26" s="1"/>
  <c r="Q311" i="26"/>
  <c r="Q314" i="26"/>
  <c r="Q321" i="26"/>
  <c r="W324" i="26"/>
  <c r="AI324" i="26"/>
  <c r="AI339" i="26"/>
  <c r="Q354" i="26"/>
  <c r="K250" i="26"/>
  <c r="I250" i="26"/>
  <c r="U281" i="26"/>
  <c r="V281" i="26" s="1"/>
  <c r="U285" i="26"/>
  <c r="V285" i="26" s="1"/>
  <c r="U329" i="26"/>
  <c r="V329" i="26" s="1"/>
  <c r="Q329" i="26"/>
  <c r="AC358" i="26"/>
  <c r="Q281" i="26"/>
  <c r="AJ284" i="26"/>
  <c r="Q285" i="26"/>
  <c r="AI291" i="26"/>
  <c r="Q289" i="26"/>
  <c r="I296" i="26"/>
  <c r="K296" i="26"/>
  <c r="U296" i="26" s="1"/>
  <c r="V296" i="26" s="1"/>
  <c r="Q297" i="26"/>
  <c r="U297" i="26"/>
  <c r="V297" i="26" s="1"/>
  <c r="Q312" i="26"/>
  <c r="U312" i="26"/>
  <c r="V312" i="26" s="1"/>
  <c r="K340" i="26"/>
  <c r="I340" i="26"/>
  <c r="U343" i="26"/>
  <c r="V343" i="26" s="1"/>
  <c r="K349" i="26"/>
  <c r="I349" i="26"/>
  <c r="W271" i="26"/>
  <c r="AI271" i="26"/>
  <c r="W284" i="26"/>
  <c r="AI284" i="26"/>
  <c r="K309" i="26"/>
  <c r="I309" i="26"/>
  <c r="W325" i="26"/>
  <c r="AI325" i="26"/>
  <c r="K328" i="26"/>
  <c r="Q343" i="26"/>
  <c r="K360" i="26"/>
  <c r="I360" i="26"/>
  <c r="U352" i="26"/>
  <c r="V352" i="26" s="1"/>
  <c r="I357" i="26"/>
  <c r="Q340" i="26"/>
  <c r="U170" i="26"/>
  <c r="V170" i="26" s="1"/>
  <c r="Q173" i="26"/>
  <c r="Q193" i="26"/>
  <c r="Q194" i="26"/>
  <c r="Q249" i="26"/>
  <c r="U253" i="26"/>
  <c r="V253" i="26" s="1"/>
  <c r="K271" i="26"/>
  <c r="I278" i="26"/>
  <c r="K278" i="26"/>
  <c r="Q284" i="26"/>
  <c r="U284" i="26"/>
  <c r="V284" i="26" s="1"/>
  <c r="AA306" i="26"/>
  <c r="V325" i="26"/>
  <c r="AJ337" i="26"/>
  <c r="U349" i="26"/>
  <c r="V349" i="26" s="1"/>
  <c r="Q349" i="26"/>
  <c r="AA358" i="26"/>
  <c r="Q360" i="26"/>
  <c r="Q272" i="26"/>
  <c r="U145" i="26"/>
  <c r="V145" i="26" s="1"/>
  <c r="Q192" i="26"/>
  <c r="Q211" i="26"/>
  <c r="G222" i="26"/>
  <c r="U246" i="26"/>
  <c r="V246" i="26" s="1"/>
  <c r="Q247" i="26"/>
  <c r="AA248" i="26"/>
  <c r="Q253" i="26"/>
  <c r="K270" i="26"/>
  <c r="I270" i="26"/>
  <c r="U280" i="26"/>
  <c r="V280" i="26" s="1"/>
  <c r="X280" i="26" s="1"/>
  <c r="G283" i="26"/>
  <c r="K302" i="26"/>
  <c r="U305" i="26"/>
  <c r="V305" i="26" s="1"/>
  <c r="X305" i="26" s="1"/>
  <c r="AB305" i="26"/>
  <c r="R306" i="26"/>
  <c r="S306" i="26" s="1"/>
  <c r="T306" i="26" s="1"/>
  <c r="Q325" i="26"/>
  <c r="Q328" i="26"/>
  <c r="K331" i="26"/>
  <c r="I331" i="26"/>
  <c r="G354" i="26"/>
  <c r="L357" i="26"/>
  <c r="AA89" i="26"/>
  <c r="K118" i="26"/>
  <c r="K147" i="26"/>
  <c r="G183" i="26"/>
  <c r="AI198" i="26"/>
  <c r="W198" i="26"/>
  <c r="AB198" i="26" s="1"/>
  <c r="G199" i="26"/>
  <c r="L215" i="26"/>
  <c r="G217" i="26"/>
  <c r="K224" i="26"/>
  <c r="I224" i="26"/>
  <c r="K225" i="26"/>
  <c r="U225" i="26" s="1"/>
  <c r="V225" i="26" s="1"/>
  <c r="G232" i="26"/>
  <c r="G238" i="26"/>
  <c r="K241" i="26"/>
  <c r="AA246" i="26"/>
  <c r="U249" i="26"/>
  <c r="V249" i="26" s="1"/>
  <c r="Q263" i="26"/>
  <c r="AC305" i="26"/>
  <c r="AA305" i="26"/>
  <c r="K314" i="26"/>
  <c r="U314" i="26" s="1"/>
  <c r="V314" i="26" s="1"/>
  <c r="I314" i="26"/>
  <c r="K321" i="26"/>
  <c r="I321" i="26"/>
  <c r="K327" i="26"/>
  <c r="I327" i="26"/>
  <c r="Q357" i="26"/>
  <c r="U357" i="26"/>
  <c r="V357" i="26" s="1"/>
  <c r="G189" i="26"/>
  <c r="G227" i="26"/>
  <c r="Q315" i="26"/>
  <c r="Q342" i="26"/>
  <c r="U150" i="26"/>
  <c r="V150" i="26" s="1"/>
  <c r="U210" i="26"/>
  <c r="V210" i="26" s="1"/>
  <c r="Q210" i="26"/>
  <c r="Q227" i="26"/>
  <c r="K301" i="26"/>
  <c r="I301" i="26"/>
  <c r="Q302" i="26"/>
  <c r="AC323" i="26"/>
  <c r="K326" i="26"/>
  <c r="I326" i="26"/>
  <c r="U334" i="26"/>
  <c r="V334" i="26" s="1"/>
  <c r="Q334" i="26"/>
  <c r="R334" i="26" s="1"/>
  <c r="S334" i="26" s="1"/>
  <c r="T334" i="26" s="1"/>
  <c r="AC338" i="26"/>
  <c r="AA338" i="26"/>
  <c r="K341" i="26"/>
  <c r="I341" i="26"/>
  <c r="AJ345" i="26"/>
  <c r="R345" i="26"/>
  <c r="S345" i="26" s="1"/>
  <c r="T345" i="26" s="1"/>
  <c r="Q150" i="26"/>
  <c r="Q157" i="26"/>
  <c r="Q167" i="26"/>
  <c r="G179" i="26"/>
  <c r="U226" i="26"/>
  <c r="V226" i="26" s="1"/>
  <c r="G239" i="26"/>
  <c r="I345" i="26"/>
  <c r="G273" i="26"/>
  <c r="AA280" i="26"/>
  <c r="Q322" i="26"/>
  <c r="U322" i="26"/>
  <c r="V322" i="26" s="1"/>
  <c r="I359" i="26"/>
  <c r="K359" i="26"/>
  <c r="G257" i="26"/>
  <c r="U291" i="26"/>
  <c r="V291" i="26" s="1"/>
  <c r="X291" i="26" s="1"/>
  <c r="Q292" i="26"/>
  <c r="U292" i="26"/>
  <c r="V292" i="26" s="1"/>
  <c r="K310" i="26"/>
  <c r="I310" i="26"/>
  <c r="U346" i="26"/>
  <c r="V346" i="26" s="1"/>
  <c r="Q346" i="26"/>
  <c r="U355" i="26"/>
  <c r="V355" i="26" s="1"/>
  <c r="Q355" i="26"/>
  <c r="U267" i="26"/>
  <c r="V267" i="26" s="1"/>
  <c r="U301" i="26"/>
  <c r="V301" i="26" s="1"/>
  <c r="U320" i="26"/>
  <c r="V320" i="26" s="1"/>
  <c r="Q320" i="26"/>
  <c r="Q232" i="26"/>
  <c r="G247" i="26"/>
  <c r="G252" i="26"/>
  <c r="U268" i="26"/>
  <c r="V268" i="26" s="1"/>
  <c r="G272" i="26"/>
  <c r="Q301" i="26"/>
  <c r="G319" i="26"/>
  <c r="U345" i="26"/>
  <c r="V345" i="26" s="1"/>
  <c r="K320" i="26"/>
  <c r="I320" i="26"/>
  <c r="Q337" i="26"/>
  <c r="U337" i="26"/>
  <c r="V337" i="26" s="1"/>
  <c r="U356" i="26"/>
  <c r="V356" i="26" s="1"/>
  <c r="G262" i="26"/>
  <c r="U276" i="26"/>
  <c r="V276" i="26" s="1"/>
  <c r="U323" i="26"/>
  <c r="V323" i="26" s="1"/>
  <c r="U324" i="26"/>
  <c r="V324" i="26" s="1"/>
  <c r="Q324" i="26"/>
  <c r="AJ335" i="26"/>
  <c r="R335" i="26"/>
  <c r="S335" i="26" s="1"/>
  <c r="T335" i="26" s="1"/>
  <c r="U336" i="26"/>
  <c r="V336" i="26" s="1"/>
  <c r="K342" i="26"/>
  <c r="I342" i="26"/>
  <c r="U269" i="26"/>
  <c r="V269" i="26" s="1"/>
  <c r="U344" i="26"/>
  <c r="V344" i="26" s="1"/>
  <c r="Q344" i="26"/>
  <c r="Q282" i="26"/>
  <c r="G293" i="26"/>
  <c r="U309" i="26"/>
  <c r="V309" i="26" s="1"/>
  <c r="Q309" i="26"/>
  <c r="Q319" i="26"/>
  <c r="K333" i="26"/>
  <c r="U335" i="26"/>
  <c r="V335" i="26" s="1"/>
  <c r="Q335" i="26"/>
  <c r="K322" i="26"/>
  <c r="I322" i="26"/>
  <c r="U294" i="26"/>
  <c r="V294" i="26" s="1"/>
  <c r="Q294" i="26"/>
  <c r="L330" i="26"/>
  <c r="AA330" i="26" s="1"/>
  <c r="U318" i="26"/>
  <c r="V318" i="26" s="1"/>
  <c r="U338" i="26"/>
  <c r="V338" i="26" s="1"/>
  <c r="U358" i="26"/>
  <c r="V358" i="26" s="1"/>
  <c r="U306" i="26"/>
  <c r="V306" i="26" s="1"/>
  <c r="Q361" i="26"/>
  <c r="AC237" i="26" l="1"/>
  <c r="Y237" i="26"/>
  <c r="AD237" i="26" s="1"/>
  <c r="AM237" i="26" s="1"/>
  <c r="X348" i="26"/>
  <c r="X229" i="26"/>
  <c r="AL229" i="26" s="1"/>
  <c r="AL198" i="26"/>
  <c r="Y198" i="26"/>
  <c r="AD198" i="26" s="1"/>
  <c r="AM198" i="26" s="1"/>
  <c r="AL305" i="26"/>
  <c r="Y305" i="26"/>
  <c r="AD305" i="26" s="1"/>
  <c r="AM305" i="26" s="1"/>
  <c r="AL280" i="26"/>
  <c r="Y280" i="26"/>
  <c r="AD280" i="26" s="1"/>
  <c r="AM280" i="26" s="1"/>
  <c r="AC280" i="26"/>
  <c r="X334" i="26"/>
  <c r="AC334" i="26" s="1"/>
  <c r="AB334" i="26"/>
  <c r="AB81" i="26"/>
  <c r="X81" i="26"/>
  <c r="W357" i="26"/>
  <c r="AI357" i="26"/>
  <c r="Y248" i="26"/>
  <c r="AD248" i="26" s="1"/>
  <c r="AM248" i="26" s="1"/>
  <c r="AL248" i="26"/>
  <c r="AC248" i="26"/>
  <c r="K52" i="26"/>
  <c r="I52" i="26"/>
  <c r="L278" i="26"/>
  <c r="U278" i="26"/>
  <c r="V278" i="26" s="1"/>
  <c r="AJ287" i="26"/>
  <c r="R287" i="26"/>
  <c r="S287" i="26" s="1"/>
  <c r="T287" i="26" s="1"/>
  <c r="W172" i="26"/>
  <c r="AI172" i="26"/>
  <c r="W28" i="26"/>
  <c r="AI28" i="26"/>
  <c r="L178" i="26"/>
  <c r="AA110" i="26"/>
  <c r="AA68" i="26"/>
  <c r="L67" i="26"/>
  <c r="U67" i="26"/>
  <c r="V67" i="26" s="1"/>
  <c r="W119" i="26"/>
  <c r="AI119" i="26"/>
  <c r="W19" i="26"/>
  <c r="AI19" i="26"/>
  <c r="AI110" i="26"/>
  <c r="W110" i="26"/>
  <c r="R117" i="26"/>
  <c r="S117" i="26" s="1"/>
  <c r="T117" i="26" s="1"/>
  <c r="AJ117" i="26"/>
  <c r="AA117" i="26"/>
  <c r="AA124" i="26"/>
  <c r="AC124" i="26"/>
  <c r="W360" i="26"/>
  <c r="AI360" i="26"/>
  <c r="L340" i="26"/>
  <c r="L353" i="26"/>
  <c r="AC353" i="26" s="1"/>
  <c r="AB223" i="26"/>
  <c r="AI133" i="26"/>
  <c r="W133" i="26"/>
  <c r="R191" i="26"/>
  <c r="S191" i="26" s="1"/>
  <c r="T191" i="26" s="1"/>
  <c r="AJ191" i="26"/>
  <c r="AA191" i="26"/>
  <c r="L83" i="26"/>
  <c r="L28" i="26"/>
  <c r="AI221" i="26"/>
  <c r="W221" i="26"/>
  <c r="L65" i="26"/>
  <c r="U65" i="26"/>
  <c r="V65" i="26" s="1"/>
  <c r="L110" i="26"/>
  <c r="AI55" i="26"/>
  <c r="AA337" i="26"/>
  <c r="AC337" i="26"/>
  <c r="L341" i="26"/>
  <c r="X297" i="26"/>
  <c r="L302" i="26"/>
  <c r="L271" i="26"/>
  <c r="U271" i="26"/>
  <c r="V271" i="26" s="1"/>
  <c r="L360" i="26"/>
  <c r="U360" i="26"/>
  <c r="V360" i="26" s="1"/>
  <c r="L121" i="26"/>
  <c r="U121" i="26"/>
  <c r="V121" i="26" s="1"/>
  <c r="I161" i="26"/>
  <c r="K161" i="26"/>
  <c r="AA156" i="26"/>
  <c r="AA168" i="26"/>
  <c r="W355" i="26"/>
  <c r="AI355" i="26"/>
  <c r="W249" i="26"/>
  <c r="AI249" i="26"/>
  <c r="L205" i="26"/>
  <c r="R203" i="26"/>
  <c r="S203" i="26" s="1"/>
  <c r="T203" i="26" s="1"/>
  <c r="AA203" i="26"/>
  <c r="AJ203" i="26"/>
  <c r="AA307" i="26"/>
  <c r="L108" i="26"/>
  <c r="U108" i="26"/>
  <c r="V108" i="26" s="1"/>
  <c r="AJ181" i="26"/>
  <c r="AC181" i="26"/>
  <c r="R181" i="26"/>
  <c r="S181" i="26" s="1"/>
  <c r="T181" i="26" s="1"/>
  <c r="L133" i="26"/>
  <c r="U133" i="26"/>
  <c r="V133" i="26" s="1"/>
  <c r="L62" i="26"/>
  <c r="L152" i="26"/>
  <c r="R167" i="26"/>
  <c r="S167" i="26" s="1"/>
  <c r="T167" i="26" s="1"/>
  <c r="AJ167" i="26"/>
  <c r="R77" i="26"/>
  <c r="S77" i="26" s="1"/>
  <c r="T77" i="26" s="1"/>
  <c r="AJ77" i="26"/>
  <c r="W139" i="26"/>
  <c r="AI139" i="26"/>
  <c r="R214" i="26"/>
  <c r="S214" i="26" s="1"/>
  <c r="T214" i="26" s="1"/>
  <c r="AJ214" i="26"/>
  <c r="AA126" i="26"/>
  <c r="AC126" i="26"/>
  <c r="X317" i="26"/>
  <c r="AI30" i="26"/>
  <c r="W30" i="26"/>
  <c r="L221" i="26"/>
  <c r="AJ292" i="26"/>
  <c r="R292" i="26"/>
  <c r="S292" i="26" s="1"/>
  <c r="T292" i="26" s="1"/>
  <c r="AI65" i="26"/>
  <c r="W65" i="26"/>
  <c r="U30" i="26"/>
  <c r="V30" i="26" s="1"/>
  <c r="L30" i="26"/>
  <c r="W230" i="26"/>
  <c r="AB230" i="26" s="1"/>
  <c r="R21" i="26"/>
  <c r="S21" i="26" s="1"/>
  <c r="T21" i="26" s="1"/>
  <c r="AJ21" i="26"/>
  <c r="AI109" i="26"/>
  <c r="W109" i="26"/>
  <c r="L55" i="26"/>
  <c r="AA284" i="26"/>
  <c r="L184" i="26"/>
  <c r="AI351" i="26"/>
  <c r="W351" i="26"/>
  <c r="I176" i="26"/>
  <c r="K176" i="26"/>
  <c r="W308" i="26"/>
  <c r="AI308" i="26"/>
  <c r="AI174" i="26"/>
  <c r="W174" i="26"/>
  <c r="AI83" i="26"/>
  <c r="W83" i="26"/>
  <c r="L351" i="26"/>
  <c r="W350" i="26"/>
  <c r="AI350" i="26"/>
  <c r="X143" i="26"/>
  <c r="AB143" i="26"/>
  <c r="AA38" i="26"/>
  <c r="L53" i="26"/>
  <c r="U53" i="26"/>
  <c r="V53" i="26" s="1"/>
  <c r="L15" i="26"/>
  <c r="U15" i="26"/>
  <c r="V15" i="26" s="1"/>
  <c r="AA282" i="26"/>
  <c r="AI341" i="26"/>
  <c r="W341" i="26"/>
  <c r="I199" i="26"/>
  <c r="K199" i="26"/>
  <c r="AI278" i="26"/>
  <c r="K132" i="26"/>
  <c r="I132" i="26"/>
  <c r="L315" i="26"/>
  <c r="AC315" i="26" s="1"/>
  <c r="L263" i="26"/>
  <c r="U263" i="26"/>
  <c r="V263" i="26" s="1"/>
  <c r="AA331" i="26"/>
  <c r="L308" i="26"/>
  <c r="R104" i="26"/>
  <c r="S104" i="26" s="1"/>
  <c r="T104" i="26" s="1"/>
  <c r="AJ104" i="26"/>
  <c r="AB251" i="26"/>
  <c r="W108" i="26"/>
  <c r="AI108" i="26"/>
  <c r="AI152" i="26"/>
  <c r="W152" i="26"/>
  <c r="AA142" i="26"/>
  <c r="L350" i="26"/>
  <c r="L61" i="26"/>
  <c r="L19" i="26"/>
  <c r="U19" i="26"/>
  <c r="V19" i="26" s="1"/>
  <c r="U83" i="26"/>
  <c r="V83" i="26" s="1"/>
  <c r="R111" i="26"/>
  <c r="S111" i="26" s="1"/>
  <c r="T111" i="26" s="1"/>
  <c r="AJ111" i="26"/>
  <c r="L109" i="26"/>
  <c r="U109" i="26"/>
  <c r="V109" i="26" s="1"/>
  <c r="AA344" i="26"/>
  <c r="AC344" i="26"/>
  <c r="W320" i="26"/>
  <c r="AI320" i="26"/>
  <c r="L210" i="26"/>
  <c r="AJ285" i="26"/>
  <c r="R285" i="26"/>
  <c r="S285" i="26" s="1"/>
  <c r="T285" i="26" s="1"/>
  <c r="AI154" i="26"/>
  <c r="W154" i="26"/>
  <c r="AA353" i="26"/>
  <c r="AA347" i="26"/>
  <c r="L355" i="26"/>
  <c r="L249" i="26"/>
  <c r="R80" i="26"/>
  <c r="S80" i="26" s="1"/>
  <c r="T80" i="26" s="1"/>
  <c r="AJ80" i="26"/>
  <c r="AA80" i="26"/>
  <c r="AC80" i="26"/>
  <c r="U168" i="26"/>
  <c r="V168" i="26" s="1"/>
  <c r="L168" i="26"/>
  <c r="AC180" i="26"/>
  <c r="AA180" i="26"/>
  <c r="I87" i="26"/>
  <c r="K87" i="26"/>
  <c r="W281" i="26"/>
  <c r="AI281" i="26"/>
  <c r="W62" i="26"/>
  <c r="AI62" i="26"/>
  <c r="AJ165" i="26"/>
  <c r="R165" i="26"/>
  <c r="S165" i="26" s="1"/>
  <c r="T165" i="26" s="1"/>
  <c r="AA165" i="26"/>
  <c r="AJ259" i="26"/>
  <c r="R259" i="26"/>
  <c r="S259" i="26" s="1"/>
  <c r="T259" i="26" s="1"/>
  <c r="L173" i="26"/>
  <c r="K39" i="26"/>
  <c r="I39" i="26"/>
  <c r="W59" i="26"/>
  <c r="AI59" i="26"/>
  <c r="AI134" i="26"/>
  <c r="W134" i="26"/>
  <c r="AJ338" i="26"/>
  <c r="R338" i="26"/>
  <c r="S338" i="26" s="1"/>
  <c r="T338" i="26" s="1"/>
  <c r="L166" i="26"/>
  <c r="AA135" i="26"/>
  <c r="AI45" i="26"/>
  <c r="W45" i="26"/>
  <c r="AJ71" i="26"/>
  <c r="R71" i="26"/>
  <c r="S71" i="26" s="1"/>
  <c r="T71" i="26" s="1"/>
  <c r="AJ13" i="26"/>
  <c r="R13" i="26"/>
  <c r="S13" i="26" s="1"/>
  <c r="T13" i="26" s="1"/>
  <c r="K283" i="26"/>
  <c r="I283" i="26"/>
  <c r="R294" i="26"/>
  <c r="S294" i="26" s="1"/>
  <c r="T294" i="26" s="1"/>
  <c r="AJ294" i="26"/>
  <c r="W112" i="26"/>
  <c r="AI112" i="26"/>
  <c r="AA120" i="26"/>
  <c r="AI175" i="26"/>
  <c r="R150" i="26"/>
  <c r="S150" i="26" s="1"/>
  <c r="T150" i="26" s="1"/>
  <c r="AJ150" i="26"/>
  <c r="W107" i="26"/>
  <c r="AI107" i="26"/>
  <c r="AA162" i="26"/>
  <c r="AI23" i="26"/>
  <c r="W23" i="26"/>
  <c r="R162" i="26"/>
  <c r="S162" i="26" s="1"/>
  <c r="T162" i="26" s="1"/>
  <c r="AJ162" i="26"/>
  <c r="AJ11" i="26"/>
  <c r="R11" i="26"/>
  <c r="S11" i="26" s="1"/>
  <c r="T11" i="26" s="1"/>
  <c r="L253" i="26"/>
  <c r="U157" i="26"/>
  <c r="V157" i="26" s="1"/>
  <c r="L157" i="26"/>
  <c r="L289" i="26"/>
  <c r="L32" i="26"/>
  <c r="R131" i="26"/>
  <c r="S131" i="26" s="1"/>
  <c r="T131" i="26" s="1"/>
  <c r="AJ131" i="26"/>
  <c r="AC42" i="26"/>
  <c r="AA42" i="26"/>
  <c r="AI25" i="26"/>
  <c r="W25" i="26"/>
  <c r="W306" i="26"/>
  <c r="X306" i="26" s="1"/>
  <c r="W53" i="26"/>
  <c r="AI53" i="26"/>
  <c r="L70" i="26"/>
  <c r="W340" i="26"/>
  <c r="AI340" i="26"/>
  <c r="W263" i="26"/>
  <c r="AI263" i="26"/>
  <c r="AA342" i="26"/>
  <c r="AC342" i="26"/>
  <c r="W56" i="26"/>
  <c r="AI56" i="26"/>
  <c r="AA317" i="26"/>
  <c r="AC317" i="26"/>
  <c r="AA355" i="26"/>
  <c r="L245" i="26"/>
  <c r="U245" i="26"/>
  <c r="V245" i="26" s="1"/>
  <c r="L112" i="26"/>
  <c r="L190" i="26"/>
  <c r="L175" i="26"/>
  <c r="U175" i="26"/>
  <c r="V175" i="26" s="1"/>
  <c r="AA12" i="26"/>
  <c r="Y348" i="26"/>
  <c r="AD348" i="26" s="1"/>
  <c r="AM348" i="26" s="1"/>
  <c r="AL348" i="26"/>
  <c r="W253" i="26"/>
  <c r="AI253" i="26"/>
  <c r="W157" i="26"/>
  <c r="AI157" i="26"/>
  <c r="AC236" i="26"/>
  <c r="AA236" i="26"/>
  <c r="L25" i="26"/>
  <c r="AJ330" i="26"/>
  <c r="R330" i="26"/>
  <c r="S330" i="26" s="1"/>
  <c r="T330" i="26" s="1"/>
  <c r="I319" i="26"/>
  <c r="K319" i="26"/>
  <c r="K273" i="26"/>
  <c r="I273" i="26"/>
  <c r="U315" i="26"/>
  <c r="V315" i="26" s="1"/>
  <c r="AI270" i="26"/>
  <c r="W270" i="26"/>
  <c r="AA297" i="26"/>
  <c r="AC297" i="26"/>
  <c r="L250" i="26"/>
  <c r="AC300" i="26"/>
  <c r="AA300" i="26"/>
  <c r="AA350" i="26"/>
  <c r="X223" i="26"/>
  <c r="AC207" i="26"/>
  <c r="AA207" i="26"/>
  <c r="U279" i="26"/>
  <c r="V279" i="26" s="1"/>
  <c r="L279" i="26"/>
  <c r="AA111" i="26"/>
  <c r="AI93" i="26"/>
  <c r="W93" i="26"/>
  <c r="AA299" i="26"/>
  <c r="AJ159" i="26"/>
  <c r="R159" i="26"/>
  <c r="S159" i="26" s="1"/>
  <c r="T159" i="26" s="1"/>
  <c r="W243" i="26"/>
  <c r="AI243" i="26"/>
  <c r="AI113" i="26"/>
  <c r="L50" i="26"/>
  <c r="W143" i="26"/>
  <c r="AI143" i="26"/>
  <c r="AI103" i="26"/>
  <c r="W103" i="26"/>
  <c r="L261" i="26"/>
  <c r="U261" i="26"/>
  <c r="V261" i="26" s="1"/>
  <c r="AB348" i="26"/>
  <c r="L139" i="26"/>
  <c r="R137" i="26"/>
  <c r="S137" i="26" s="1"/>
  <c r="T137" i="26" s="1"/>
  <c r="AJ137" i="26"/>
  <c r="AI84" i="26"/>
  <c r="L267" i="26"/>
  <c r="AJ41" i="26"/>
  <c r="R41" i="26"/>
  <c r="S41" i="26" s="1"/>
  <c r="T41" i="26" s="1"/>
  <c r="AJ142" i="26"/>
  <c r="R142" i="26"/>
  <c r="S142" i="26" s="1"/>
  <c r="T142" i="26" s="1"/>
  <c r="R22" i="26"/>
  <c r="S22" i="26" s="1"/>
  <c r="T22" i="26" s="1"/>
  <c r="AJ22" i="26"/>
  <c r="AA22" i="26"/>
  <c r="AC22" i="26"/>
  <c r="U70" i="26"/>
  <c r="V70" i="26" s="1"/>
  <c r="AI101" i="26"/>
  <c r="W101" i="26"/>
  <c r="R85" i="26"/>
  <c r="S85" i="26" s="1"/>
  <c r="T85" i="26" s="1"/>
  <c r="AA85" i="26"/>
  <c r="AJ85" i="26"/>
  <c r="AC202" i="26"/>
  <c r="AA202" i="26"/>
  <c r="W115" i="26"/>
  <c r="AI115" i="26"/>
  <c r="W123" i="26"/>
  <c r="AI123" i="26"/>
  <c r="AI14" i="26"/>
  <c r="W14" i="26"/>
  <c r="W67" i="26"/>
  <c r="AI67" i="26"/>
  <c r="K293" i="26"/>
  <c r="I293" i="26"/>
  <c r="AA244" i="26"/>
  <c r="W211" i="26"/>
  <c r="AI211" i="26"/>
  <c r="L328" i="26"/>
  <c r="L211" i="26"/>
  <c r="AA211" i="26" s="1"/>
  <c r="U211" i="26"/>
  <c r="V211" i="26" s="1"/>
  <c r="L296" i="26"/>
  <c r="AA147" i="26"/>
  <c r="I82" i="26"/>
  <c r="K82" i="26"/>
  <c r="L295" i="26"/>
  <c r="L123" i="26"/>
  <c r="L14" i="26"/>
  <c r="AI15" i="26"/>
  <c r="L154" i="26"/>
  <c r="AI309" i="26"/>
  <c r="W296" i="26"/>
  <c r="AI296" i="26"/>
  <c r="AJ242" i="26"/>
  <c r="R242" i="26"/>
  <c r="S242" i="26" s="1"/>
  <c r="T242" i="26" s="1"/>
  <c r="AC348" i="26"/>
  <c r="AI153" i="26"/>
  <c r="W153" i="26"/>
  <c r="L311" i="26"/>
  <c r="AJ219" i="26"/>
  <c r="R219" i="26"/>
  <c r="S219" i="26" s="1"/>
  <c r="T219" i="26" s="1"/>
  <c r="AA219" i="26"/>
  <c r="AI356" i="26"/>
  <c r="W356" i="26"/>
  <c r="L193" i="26"/>
  <c r="AI156" i="26"/>
  <c r="W156" i="26"/>
  <c r="R86" i="26"/>
  <c r="S86" i="26" s="1"/>
  <c r="T86" i="26" s="1"/>
  <c r="AJ86" i="26"/>
  <c r="AA86" i="26"/>
  <c r="K105" i="26"/>
  <c r="I105" i="26"/>
  <c r="AA212" i="26"/>
  <c r="AJ212" i="26"/>
  <c r="AC212" i="26"/>
  <c r="R212" i="26"/>
  <c r="S212" i="26" s="1"/>
  <c r="T212" i="26" s="1"/>
  <c r="W21" i="26"/>
  <c r="AI21" i="26"/>
  <c r="W95" i="26"/>
  <c r="AI95" i="26"/>
  <c r="L307" i="26"/>
  <c r="W192" i="26"/>
  <c r="AI192" i="26"/>
  <c r="AA171" i="26"/>
  <c r="R171" i="26"/>
  <c r="S171" i="26" s="1"/>
  <c r="T171" i="26" s="1"/>
  <c r="AJ171" i="26"/>
  <c r="L346" i="26"/>
  <c r="AA131" i="26"/>
  <c r="R240" i="26"/>
  <c r="S240" i="26" s="1"/>
  <c r="T240" i="26" s="1"/>
  <c r="AJ240" i="26"/>
  <c r="R33" i="26"/>
  <c r="S33" i="26" s="1"/>
  <c r="T33" i="26" s="1"/>
  <c r="AJ33" i="26"/>
  <c r="W312" i="26"/>
  <c r="AI312" i="26"/>
  <c r="AJ202" i="26"/>
  <c r="R202" i="26"/>
  <c r="S202" i="26" s="1"/>
  <c r="T202" i="26" s="1"/>
  <c r="AA70" i="26"/>
  <c r="U163" i="26"/>
  <c r="V163" i="26" s="1"/>
  <c r="L163" i="26"/>
  <c r="AI75" i="26"/>
  <c r="W75" i="26"/>
  <c r="W195" i="26"/>
  <c r="AI195" i="26"/>
  <c r="L60" i="26"/>
  <c r="L24" i="26"/>
  <c r="W295" i="26"/>
  <c r="AI295" i="26"/>
  <c r="W124" i="26"/>
  <c r="AI124" i="26"/>
  <c r="W54" i="26"/>
  <c r="AI54" i="26"/>
  <c r="W359" i="26"/>
  <c r="AI359" i="26"/>
  <c r="W294" i="26"/>
  <c r="AI294" i="26"/>
  <c r="AI166" i="26"/>
  <c r="W163" i="26"/>
  <c r="AI163" i="26"/>
  <c r="L309" i="26"/>
  <c r="U289" i="26"/>
  <c r="V289" i="26" s="1"/>
  <c r="U351" i="26"/>
  <c r="V351" i="26" s="1"/>
  <c r="L194" i="26"/>
  <c r="AJ144" i="26"/>
  <c r="R144" i="26"/>
  <c r="S144" i="26" s="1"/>
  <c r="T144" i="26" s="1"/>
  <c r="AA274" i="26"/>
  <c r="W162" i="26"/>
  <c r="AI162" i="26"/>
  <c r="AC339" i="26"/>
  <c r="AA339" i="26"/>
  <c r="AC261" i="26"/>
  <c r="AA261" i="26"/>
  <c r="L356" i="26"/>
  <c r="AB229" i="26"/>
  <c r="L74" i="26"/>
  <c r="R207" i="26"/>
  <c r="S207" i="26" s="1"/>
  <c r="T207" i="26" s="1"/>
  <c r="AJ182" i="26"/>
  <c r="R182" i="26"/>
  <c r="S182" i="26" s="1"/>
  <c r="T182" i="26" s="1"/>
  <c r="L136" i="26"/>
  <c r="U136" i="26"/>
  <c r="V136" i="26" s="1"/>
  <c r="L95" i="26"/>
  <c r="W264" i="26"/>
  <c r="AI264" i="26"/>
  <c r="U74" i="26"/>
  <c r="V74" i="26" s="1"/>
  <c r="AI160" i="26"/>
  <c r="W160" i="26"/>
  <c r="AI158" i="26"/>
  <c r="W158" i="26"/>
  <c r="I169" i="26"/>
  <c r="K169" i="26"/>
  <c r="AI130" i="26"/>
  <c r="W130" i="26"/>
  <c r="L78" i="26"/>
  <c r="L312" i="26"/>
  <c r="AA312" i="26" s="1"/>
  <c r="W18" i="26"/>
  <c r="AI18" i="26"/>
  <c r="U61" i="26"/>
  <c r="V61" i="26" s="1"/>
  <c r="AJ75" i="26"/>
  <c r="R75" i="26"/>
  <c r="S75" i="26" s="1"/>
  <c r="T75" i="26" s="1"/>
  <c r="AA71" i="26"/>
  <c r="AA242" i="26"/>
  <c r="AI148" i="26"/>
  <c r="W148" i="26"/>
  <c r="W17" i="26"/>
  <c r="AI17" i="26"/>
  <c r="X251" i="26"/>
  <c r="L124" i="26"/>
  <c r="L54" i="26"/>
  <c r="W89" i="26"/>
  <c r="AI89" i="26"/>
  <c r="L320" i="26"/>
  <c r="AI168" i="26"/>
  <c r="W168" i="26"/>
  <c r="L107" i="26"/>
  <c r="U107" i="26"/>
  <c r="V107" i="26" s="1"/>
  <c r="AA263" i="26"/>
  <c r="AC263" i="26"/>
  <c r="L196" i="26"/>
  <c r="U196" i="26"/>
  <c r="V196" i="26" s="1"/>
  <c r="AA341" i="26"/>
  <c r="U153" i="26"/>
  <c r="V153" i="26" s="1"/>
  <c r="L153" i="26"/>
  <c r="R213" i="26"/>
  <c r="S213" i="26" s="1"/>
  <c r="T213" i="26" s="1"/>
  <c r="AJ213" i="26"/>
  <c r="AA213" i="26"/>
  <c r="AC213" i="26"/>
  <c r="W260" i="26"/>
  <c r="AI260" i="26"/>
  <c r="AA145" i="26"/>
  <c r="R145" i="26"/>
  <c r="S145" i="26" s="1"/>
  <c r="T145" i="26" s="1"/>
  <c r="AJ145" i="26"/>
  <c r="K258" i="26"/>
  <c r="I258" i="26"/>
  <c r="W228" i="26"/>
  <c r="AI228" i="26"/>
  <c r="AA332" i="26"/>
  <c r="AA149" i="26"/>
  <c r="AI74" i="26"/>
  <c r="W74" i="26"/>
  <c r="R281" i="26"/>
  <c r="S281" i="26" s="1"/>
  <c r="T281" i="26" s="1"/>
  <c r="AJ281" i="26"/>
  <c r="L146" i="26"/>
  <c r="L264" i="26"/>
  <c r="L35" i="26"/>
  <c r="L160" i="26"/>
  <c r="AA154" i="26"/>
  <c r="AJ246" i="26"/>
  <c r="R246" i="26"/>
  <c r="S246" i="26" s="1"/>
  <c r="T246" i="26" s="1"/>
  <c r="L130" i="26"/>
  <c r="AJ206" i="26"/>
  <c r="AA206" i="26"/>
  <c r="R206" i="26"/>
  <c r="S206" i="26" s="1"/>
  <c r="T206" i="26" s="1"/>
  <c r="AI20" i="26"/>
  <c r="W20" i="26"/>
  <c r="R180" i="26"/>
  <c r="S180" i="26" s="1"/>
  <c r="T180" i="26" s="1"/>
  <c r="L18" i="26"/>
  <c r="U44" i="26"/>
  <c r="V44" i="26" s="1"/>
  <c r="L44" i="26"/>
  <c r="AJ126" i="26"/>
  <c r="R126" i="26"/>
  <c r="S126" i="26" s="1"/>
  <c r="T126" i="26" s="1"/>
  <c r="AC71" i="26"/>
  <c r="AA16" i="26"/>
  <c r="X116" i="26"/>
  <c r="AI140" i="26"/>
  <c r="W140" i="26"/>
  <c r="L17" i="26"/>
  <c r="AA17" i="26" s="1"/>
  <c r="AA251" i="26"/>
  <c r="AC251" i="26"/>
  <c r="L314" i="26"/>
  <c r="AC314" i="26" s="1"/>
  <c r="AC329" i="26"/>
  <c r="AA329" i="26"/>
  <c r="AC278" i="26"/>
  <c r="AA278" i="26"/>
  <c r="L59" i="26"/>
  <c r="U59" i="26"/>
  <c r="V59" i="26" s="1"/>
  <c r="AL236" i="26"/>
  <c r="Y236" i="26"/>
  <c r="AD236" i="26" s="1"/>
  <c r="AM236" i="26" s="1"/>
  <c r="K183" i="26"/>
  <c r="I183" i="26"/>
  <c r="L286" i="26"/>
  <c r="R244" i="26"/>
  <c r="S244" i="26" s="1"/>
  <c r="T244" i="26" s="1"/>
  <c r="AJ244" i="26"/>
  <c r="AA315" i="26"/>
  <c r="AI245" i="26"/>
  <c r="W245" i="26"/>
  <c r="L103" i="26"/>
  <c r="AI261" i="26"/>
  <c r="AI60" i="26"/>
  <c r="W60" i="26"/>
  <c r="I187" i="26"/>
  <c r="K187" i="26"/>
  <c r="L20" i="26"/>
  <c r="U20" i="26"/>
  <c r="V20" i="26" s="1"/>
  <c r="R49" i="26"/>
  <c r="S49" i="26" s="1"/>
  <c r="T49" i="26" s="1"/>
  <c r="AJ49" i="26"/>
  <c r="AJ38" i="26"/>
  <c r="R38" i="26"/>
  <c r="S38" i="26" s="1"/>
  <c r="T38" i="26" s="1"/>
  <c r="L140" i="26"/>
  <c r="U140" i="26"/>
  <c r="V140" i="26" s="1"/>
  <c r="R16" i="26"/>
  <c r="S16" i="26" s="1"/>
  <c r="T16" i="26" s="1"/>
  <c r="AJ141" i="26"/>
  <c r="R141" i="26"/>
  <c r="S141" i="26" s="1"/>
  <c r="T141" i="26" s="1"/>
  <c r="R172" i="26"/>
  <c r="S172" i="26" s="1"/>
  <c r="T172" i="26" s="1"/>
  <c r="AJ172" i="26"/>
  <c r="AA172" i="26"/>
  <c r="AI184" i="26"/>
  <c r="W184" i="26"/>
  <c r="AI173" i="26"/>
  <c r="W173" i="26"/>
  <c r="L45" i="26"/>
  <c r="U45" i="26"/>
  <c r="V45" i="26" s="1"/>
  <c r="AA249" i="26"/>
  <c r="AJ68" i="26"/>
  <c r="R68" i="26"/>
  <c r="S68" i="26" s="1"/>
  <c r="T68" i="26" s="1"/>
  <c r="W250" i="26"/>
  <c r="AI250" i="26"/>
  <c r="AA301" i="26"/>
  <c r="L270" i="26"/>
  <c r="U270" i="26"/>
  <c r="V270" i="26" s="1"/>
  <c r="AI311" i="26"/>
  <c r="AI269" i="26"/>
  <c r="W269" i="26"/>
  <c r="L156" i="26"/>
  <c r="AI346" i="26"/>
  <c r="W346" i="26"/>
  <c r="L342" i="26"/>
  <c r="U342" i="26"/>
  <c r="V342" i="26" s="1"/>
  <c r="AC193" i="26"/>
  <c r="AA193" i="26"/>
  <c r="L241" i="26"/>
  <c r="AA241" i="26" s="1"/>
  <c r="AA289" i="26"/>
  <c r="AA335" i="26"/>
  <c r="U302" i="26"/>
  <c r="V302" i="26" s="1"/>
  <c r="AA104" i="26"/>
  <c r="AC104" i="26"/>
  <c r="AJ255" i="26"/>
  <c r="R255" i="26"/>
  <c r="S255" i="26" s="1"/>
  <c r="T255" i="26" s="1"/>
  <c r="AA255" i="26"/>
  <c r="AI146" i="26"/>
  <c r="W146" i="26"/>
  <c r="I232" i="26"/>
  <c r="K232" i="26"/>
  <c r="K222" i="26"/>
  <c r="I222" i="26"/>
  <c r="U328" i="26"/>
  <c r="V328" i="26" s="1"/>
  <c r="AC285" i="26"/>
  <c r="AA285" i="26"/>
  <c r="AA127" i="26"/>
  <c r="U151" i="26"/>
  <c r="V151" i="26" s="1"/>
  <c r="L151" i="26"/>
  <c r="AI255" i="26"/>
  <c r="W255" i="26"/>
  <c r="I66" i="26"/>
  <c r="K66" i="26"/>
  <c r="U308" i="26"/>
  <c r="V308" i="26" s="1"/>
  <c r="K197" i="26"/>
  <c r="I197" i="26"/>
  <c r="AA224" i="26"/>
  <c r="AA313" i="26"/>
  <c r="AA134" i="26"/>
  <c r="AC134" i="26"/>
  <c r="L64" i="26"/>
  <c r="AJ358" i="26"/>
  <c r="R358" i="26"/>
  <c r="S358" i="26" s="1"/>
  <c r="T358" i="26" s="1"/>
  <c r="AA181" i="26"/>
  <c r="AI51" i="26"/>
  <c r="W51" i="26"/>
  <c r="U92" i="26"/>
  <c r="V92" i="26" s="1"/>
  <c r="L92" i="26"/>
  <c r="R100" i="26"/>
  <c r="S100" i="26" s="1"/>
  <c r="T100" i="26" s="1"/>
  <c r="AJ100" i="26"/>
  <c r="AC100" i="26"/>
  <c r="AA100" i="26"/>
  <c r="I76" i="26"/>
  <c r="K76" i="26"/>
  <c r="W122" i="26"/>
  <c r="AI122" i="26"/>
  <c r="U32" i="26"/>
  <c r="V32" i="26" s="1"/>
  <c r="W127" i="26"/>
  <c r="AI127" i="26"/>
  <c r="U139" i="26"/>
  <c r="V139" i="26" s="1"/>
  <c r="U17" i="26"/>
  <c r="V17" i="26" s="1"/>
  <c r="W34" i="26"/>
  <c r="AI34" i="26"/>
  <c r="AJ114" i="26"/>
  <c r="R114" i="26"/>
  <c r="S114" i="26" s="1"/>
  <c r="T114" i="26" s="1"/>
  <c r="X26" i="26"/>
  <c r="AC26" i="26" s="1"/>
  <c r="W43" i="26"/>
  <c r="AI43" i="26"/>
  <c r="AI138" i="26"/>
  <c r="W138" i="26"/>
  <c r="L208" i="26"/>
  <c r="U208" i="26"/>
  <c r="V208" i="26" s="1"/>
  <c r="AI164" i="26"/>
  <c r="W164" i="26"/>
  <c r="W170" i="26"/>
  <c r="AI170" i="26"/>
  <c r="L359" i="26"/>
  <c r="L174" i="26"/>
  <c r="U174" i="26"/>
  <c r="V174" i="26" s="1"/>
  <c r="AJ58" i="26"/>
  <c r="R58" i="26"/>
  <c r="S58" i="26" s="1"/>
  <c r="T58" i="26" s="1"/>
  <c r="AC58" i="26"/>
  <c r="AA58" i="26"/>
  <c r="L119" i="26"/>
  <c r="AA322" i="26"/>
  <c r="AI210" i="26"/>
  <c r="W210" i="26"/>
  <c r="R347" i="26"/>
  <c r="S347" i="26" s="1"/>
  <c r="T347" i="26" s="1"/>
  <c r="AJ347" i="26"/>
  <c r="AJ275" i="26"/>
  <c r="R275" i="26"/>
  <c r="S275" i="26" s="1"/>
  <c r="T275" i="26" s="1"/>
  <c r="AB306" i="26"/>
  <c r="AI196" i="26"/>
  <c r="W196" i="26"/>
  <c r="AA287" i="26"/>
  <c r="L147" i="26"/>
  <c r="U147" i="26"/>
  <c r="V147" i="26" s="1"/>
  <c r="AI279" i="26"/>
  <c r="W279" i="26"/>
  <c r="K227" i="26"/>
  <c r="I227" i="26"/>
  <c r="W193" i="26"/>
  <c r="AI193" i="26"/>
  <c r="R113" i="26"/>
  <c r="S113" i="26" s="1"/>
  <c r="T113" i="26" s="1"/>
  <c r="W113" i="26" s="1"/>
  <c r="AJ113" i="26"/>
  <c r="AC113" i="26"/>
  <c r="L47" i="26"/>
  <c r="U47" i="26"/>
  <c r="V47" i="26" s="1"/>
  <c r="L134" i="26"/>
  <c r="L195" i="26"/>
  <c r="U195" i="26"/>
  <c r="V195" i="26" s="1"/>
  <c r="I272" i="26"/>
  <c r="K272" i="26"/>
  <c r="W310" i="26"/>
  <c r="AI310" i="26"/>
  <c r="R337" i="26"/>
  <c r="S337" i="26" s="1"/>
  <c r="T337" i="26" s="1"/>
  <c r="I239" i="26"/>
  <c r="K239" i="26"/>
  <c r="L228" i="26"/>
  <c r="AJ63" i="26"/>
  <c r="R63" i="26"/>
  <c r="S63" i="26" s="1"/>
  <c r="T63" i="26" s="1"/>
  <c r="AA141" i="26"/>
  <c r="AI327" i="26"/>
  <c r="AI151" i="26"/>
  <c r="W151" i="26"/>
  <c r="AI303" i="26"/>
  <c r="W303" i="26"/>
  <c r="U178" i="26"/>
  <c r="V178" i="26" s="1"/>
  <c r="I204" i="26"/>
  <c r="K204" i="26"/>
  <c r="AA159" i="26"/>
  <c r="AC133" i="26"/>
  <c r="AA133" i="26"/>
  <c r="L188" i="26"/>
  <c r="U188" i="26"/>
  <c r="V188" i="26" s="1"/>
  <c r="U256" i="26"/>
  <c r="V256" i="26" s="1"/>
  <c r="L256" i="26"/>
  <c r="L304" i="26"/>
  <c r="AA304" i="26" s="1"/>
  <c r="AI48" i="26"/>
  <c r="W48" i="26"/>
  <c r="AJ56" i="26"/>
  <c r="R56" i="26"/>
  <c r="S56" i="26" s="1"/>
  <c r="T56" i="26" s="1"/>
  <c r="L122" i="26"/>
  <c r="R127" i="26"/>
  <c r="S127" i="26" s="1"/>
  <c r="T127" i="26" s="1"/>
  <c r="AJ127" i="26"/>
  <c r="U130" i="26"/>
  <c r="V130" i="26" s="1"/>
  <c r="W125" i="26"/>
  <c r="AI125" i="26"/>
  <c r="AI332" i="26"/>
  <c r="W332" i="26"/>
  <c r="AA30" i="26"/>
  <c r="AJ234" i="26"/>
  <c r="R234" i="26"/>
  <c r="S234" i="26" s="1"/>
  <c r="T234" i="26" s="1"/>
  <c r="W37" i="26"/>
  <c r="AI37" i="26"/>
  <c r="L73" i="26"/>
  <c r="L34" i="26"/>
  <c r="AI69" i="26"/>
  <c r="W69" i="26"/>
  <c r="AI94" i="26"/>
  <c r="AA26" i="26"/>
  <c r="L43" i="26"/>
  <c r="U43" i="26"/>
  <c r="V43" i="26" s="1"/>
  <c r="L138" i="26"/>
  <c r="W208" i="26"/>
  <c r="AI208" i="26"/>
  <c r="L164" i="26"/>
  <c r="U164" i="26"/>
  <c r="V164" i="26" s="1"/>
  <c r="L170" i="26"/>
  <c r="W235" i="26"/>
  <c r="AI235" i="26"/>
  <c r="R148" i="26"/>
  <c r="S148" i="26" s="1"/>
  <c r="T148" i="26" s="1"/>
  <c r="AJ148" i="26"/>
  <c r="W315" i="26"/>
  <c r="AI315" i="26"/>
  <c r="W353" i="26"/>
  <c r="AI353" i="26"/>
  <c r="AA235" i="26"/>
  <c r="AJ185" i="26"/>
  <c r="R185" i="26"/>
  <c r="S185" i="26" s="1"/>
  <c r="T185" i="26" s="1"/>
  <c r="AA13" i="26"/>
  <c r="W289" i="26"/>
  <c r="AI289" i="26"/>
  <c r="L209" i="26"/>
  <c r="U209" i="26"/>
  <c r="V209" i="26" s="1"/>
  <c r="AI267" i="26"/>
  <c r="W267" i="26"/>
  <c r="AI326" i="26"/>
  <c r="AJ269" i="26"/>
  <c r="AC269" i="26"/>
  <c r="AA269" i="26"/>
  <c r="R269" i="26"/>
  <c r="S269" i="26" s="1"/>
  <c r="T269" i="26" s="1"/>
  <c r="U115" i="26"/>
  <c r="V115" i="26" s="1"/>
  <c r="L115" i="26"/>
  <c r="AI342" i="26"/>
  <c r="W342" i="26"/>
  <c r="R357" i="26"/>
  <c r="S357" i="26" s="1"/>
  <c r="T357" i="26" s="1"/>
  <c r="AJ357" i="26"/>
  <c r="AA357" i="26"/>
  <c r="AI64" i="26"/>
  <c r="AA116" i="26"/>
  <c r="AC116" i="26"/>
  <c r="L333" i="26"/>
  <c r="W301" i="26"/>
  <c r="AI301" i="26"/>
  <c r="U112" i="26"/>
  <c r="V112" i="26" s="1"/>
  <c r="I179" i="26"/>
  <c r="K179" i="26"/>
  <c r="L301" i="26"/>
  <c r="U327" i="26"/>
  <c r="V327" i="26" s="1"/>
  <c r="L327" i="26"/>
  <c r="W224" i="26"/>
  <c r="AI224" i="26"/>
  <c r="AI331" i="26"/>
  <c r="W331" i="26"/>
  <c r="AC340" i="26"/>
  <c r="AA340" i="26"/>
  <c r="R284" i="26"/>
  <c r="S284" i="26" s="1"/>
  <c r="T284" i="26" s="1"/>
  <c r="AA359" i="26"/>
  <c r="AC359" i="26"/>
  <c r="L233" i="26"/>
  <c r="L303" i="26"/>
  <c r="U303" i="26"/>
  <c r="V303" i="26" s="1"/>
  <c r="AA216" i="26"/>
  <c r="AC216" i="26"/>
  <c r="W288" i="26"/>
  <c r="AI288" i="26"/>
  <c r="X118" i="26"/>
  <c r="AL118" i="26" s="1"/>
  <c r="W188" i="26"/>
  <c r="AI188" i="26"/>
  <c r="AI336" i="26"/>
  <c r="W336" i="26"/>
  <c r="W256" i="26"/>
  <c r="AI256" i="26"/>
  <c r="W304" i="26"/>
  <c r="AI304" i="26"/>
  <c r="L48" i="26"/>
  <c r="U48" i="26"/>
  <c r="V48" i="26" s="1"/>
  <c r="AI91" i="26"/>
  <c r="W91" i="26"/>
  <c r="R216" i="26"/>
  <c r="S216" i="26" s="1"/>
  <c r="T216" i="26" s="1"/>
  <c r="AJ216" i="26"/>
  <c r="X90" i="26"/>
  <c r="W120" i="26"/>
  <c r="AI120" i="26"/>
  <c r="L125" i="26"/>
  <c r="U125" i="26"/>
  <c r="V125" i="26" s="1"/>
  <c r="L231" i="26"/>
  <c r="L332" i="26"/>
  <c r="AJ265" i="26"/>
  <c r="R265" i="26"/>
  <c r="S265" i="26" s="1"/>
  <c r="T265" i="26" s="1"/>
  <c r="L200" i="26"/>
  <c r="L37" i="26"/>
  <c r="W73" i="26"/>
  <c r="AI73" i="26"/>
  <c r="U135" i="26"/>
  <c r="V135" i="26" s="1"/>
  <c r="L135" i="26"/>
  <c r="AC135" i="26" s="1"/>
  <c r="U50" i="26"/>
  <c r="V50" i="26" s="1"/>
  <c r="R12" i="26"/>
  <c r="S12" i="26" s="1"/>
  <c r="T12" i="26" s="1"/>
  <c r="AJ12" i="26"/>
  <c r="L69" i="26"/>
  <c r="W40" i="26"/>
  <c r="AI40" i="26"/>
  <c r="L94" i="26"/>
  <c r="AJ201" i="26"/>
  <c r="R201" i="26"/>
  <c r="S201" i="26" s="1"/>
  <c r="T201" i="26" s="1"/>
  <c r="W38" i="26"/>
  <c r="AI38" i="26"/>
  <c r="R36" i="26"/>
  <c r="S36" i="26" s="1"/>
  <c r="T36" i="26" s="1"/>
  <c r="AJ36" i="26"/>
  <c r="U184" i="26"/>
  <c r="V184" i="26" s="1"/>
  <c r="W42" i="26"/>
  <c r="AI42" i="26"/>
  <c r="AJ300" i="26"/>
  <c r="R300" i="26"/>
  <c r="S300" i="26" s="1"/>
  <c r="T300" i="26" s="1"/>
  <c r="AI316" i="26"/>
  <c r="W316" i="26"/>
  <c r="L316" i="26"/>
  <c r="W352" i="26"/>
  <c r="AI352" i="26"/>
  <c r="AA298" i="26"/>
  <c r="AA326" i="26"/>
  <c r="AC326" i="26"/>
  <c r="L84" i="26"/>
  <c r="AA294" i="26"/>
  <c r="AA194" i="26"/>
  <c r="R57" i="26"/>
  <c r="S57" i="26" s="1"/>
  <c r="T57" i="26" s="1"/>
  <c r="AJ57" i="26"/>
  <c r="AA253" i="26"/>
  <c r="W345" i="26"/>
  <c r="AB345" i="26" s="1"/>
  <c r="AI345" i="26"/>
  <c r="AB335" i="26"/>
  <c r="X335" i="26"/>
  <c r="AC335" i="26" s="1"/>
  <c r="AC185" i="26"/>
  <c r="AA185" i="26"/>
  <c r="L260" i="26"/>
  <c r="AC230" i="26"/>
  <c r="AA230" i="26"/>
  <c r="AJ220" i="26"/>
  <c r="R220" i="26"/>
  <c r="S220" i="26" s="1"/>
  <c r="T220" i="26" s="1"/>
  <c r="I129" i="26"/>
  <c r="K129" i="26"/>
  <c r="AA292" i="26"/>
  <c r="AC292" i="26"/>
  <c r="L331" i="26"/>
  <c r="AA281" i="26"/>
  <c r="I99" i="26"/>
  <c r="K99" i="26"/>
  <c r="U95" i="26"/>
  <c r="V95" i="26" s="1"/>
  <c r="AA57" i="26"/>
  <c r="AC229" i="26"/>
  <c r="AA229" i="26"/>
  <c r="K177" i="26"/>
  <c r="I177" i="26"/>
  <c r="AI98" i="26"/>
  <c r="U288" i="26"/>
  <c r="V288" i="26" s="1"/>
  <c r="L288" i="26"/>
  <c r="L336" i="26"/>
  <c r="R149" i="26"/>
  <c r="S149" i="26" s="1"/>
  <c r="T149" i="26" s="1"/>
  <c r="AJ149" i="26"/>
  <c r="AJ235" i="26"/>
  <c r="R235" i="26"/>
  <c r="S235" i="26" s="1"/>
  <c r="T235" i="26" s="1"/>
  <c r="AC77" i="26"/>
  <c r="R344" i="26"/>
  <c r="S344" i="26" s="1"/>
  <c r="T344" i="26" s="1"/>
  <c r="AJ344" i="26"/>
  <c r="L91" i="26"/>
  <c r="W186" i="26"/>
  <c r="AI186" i="26"/>
  <c r="U102" i="26"/>
  <c r="V102" i="26" s="1"/>
  <c r="L102" i="26"/>
  <c r="AA158" i="26"/>
  <c r="R158" i="26"/>
  <c r="S158" i="26" s="1"/>
  <c r="T158" i="26" s="1"/>
  <c r="AC158" i="26"/>
  <c r="AJ158" i="26"/>
  <c r="AI231" i="26"/>
  <c r="W231" i="26"/>
  <c r="W200" i="26"/>
  <c r="AI200" i="26"/>
  <c r="AA214" i="26"/>
  <c r="L40" i="26"/>
  <c r="W72" i="26"/>
  <c r="AI72" i="26"/>
  <c r="W97" i="26"/>
  <c r="AI97" i="26"/>
  <c r="L42" i="26"/>
  <c r="AJ339" i="26"/>
  <c r="R339" i="26"/>
  <c r="S339" i="26" s="1"/>
  <c r="T339" i="26" s="1"/>
  <c r="AC182" i="26"/>
  <c r="AA182" i="26"/>
  <c r="AI286" i="26"/>
  <c r="W286" i="26"/>
  <c r="R27" i="26"/>
  <c r="S27" i="26" s="1"/>
  <c r="T27" i="26" s="1"/>
  <c r="AA27" i="26"/>
  <c r="AJ27" i="26"/>
  <c r="AJ276" i="26"/>
  <c r="R276" i="26"/>
  <c r="S276" i="26" s="1"/>
  <c r="T276" i="26" s="1"/>
  <c r="AA334" i="26"/>
  <c r="AI128" i="26"/>
  <c r="W128" i="26"/>
  <c r="AB318" i="26"/>
  <c r="X318" i="26"/>
  <c r="L128" i="26"/>
  <c r="L93" i="26"/>
  <c r="AA137" i="26"/>
  <c r="AI307" i="26"/>
  <c r="W307" i="26"/>
  <c r="L192" i="26"/>
  <c r="U192" i="26"/>
  <c r="V192" i="26" s="1"/>
  <c r="L326" i="26"/>
  <c r="W322" i="26"/>
  <c r="AI322" i="26"/>
  <c r="L322" i="26"/>
  <c r="AI194" i="26"/>
  <c r="W194" i="26"/>
  <c r="L310" i="26"/>
  <c r="AA310" i="26" s="1"/>
  <c r="K354" i="26"/>
  <c r="I354" i="26"/>
  <c r="AA81" i="26"/>
  <c r="AC81" i="26"/>
  <c r="L225" i="26"/>
  <c r="Y291" i="26"/>
  <c r="AD291" i="26" s="1"/>
  <c r="AM291" i="26" s="1"/>
  <c r="AL291" i="26"/>
  <c r="K247" i="26"/>
  <c r="I247" i="26"/>
  <c r="AC167" i="26"/>
  <c r="AA167" i="26"/>
  <c r="L224" i="26"/>
  <c r="W349" i="26"/>
  <c r="AI349" i="26"/>
  <c r="U160" i="26"/>
  <c r="V160" i="26" s="1"/>
  <c r="U359" i="26"/>
  <c r="V359" i="26" s="1"/>
  <c r="U264" i="26"/>
  <c r="V264" i="26" s="1"/>
  <c r="AA157" i="26"/>
  <c r="L321" i="26"/>
  <c r="K217" i="26"/>
  <c r="I217" i="26"/>
  <c r="U193" i="26"/>
  <c r="V193" i="26" s="1"/>
  <c r="L349" i="26"/>
  <c r="AC206" i="26"/>
  <c r="U321" i="26"/>
  <c r="V321" i="26" s="1"/>
  <c r="AC57" i="26"/>
  <c r="U228" i="26"/>
  <c r="V228" i="26" s="1"/>
  <c r="AJ298" i="26"/>
  <c r="R298" i="26"/>
  <c r="S298" i="26" s="1"/>
  <c r="T298" i="26" s="1"/>
  <c r="I155" i="26"/>
  <c r="K155" i="26"/>
  <c r="L98" i="26"/>
  <c r="U98" i="26"/>
  <c r="V98" i="26" s="1"/>
  <c r="AJ290" i="26"/>
  <c r="R290" i="26"/>
  <c r="S290" i="26" s="1"/>
  <c r="T290" i="26" s="1"/>
  <c r="U241" i="26"/>
  <c r="V241" i="26" s="1"/>
  <c r="U54" i="26"/>
  <c r="V54" i="26" s="1"/>
  <c r="R268" i="26"/>
  <c r="S268" i="26" s="1"/>
  <c r="T268" i="26" s="1"/>
  <c r="AJ268" i="26"/>
  <c r="W329" i="26"/>
  <c r="AI329" i="26"/>
  <c r="AJ226" i="26"/>
  <c r="R226" i="26"/>
  <c r="S226" i="26" s="1"/>
  <c r="T226" i="26" s="1"/>
  <c r="AI254" i="26"/>
  <c r="W254" i="26"/>
  <c r="AA77" i="26"/>
  <c r="AA275" i="26"/>
  <c r="AI191" i="26"/>
  <c r="W191" i="26"/>
  <c r="L186" i="26"/>
  <c r="U186" i="26"/>
  <c r="V186" i="26" s="1"/>
  <c r="AA265" i="26"/>
  <c r="W102" i="26"/>
  <c r="AI102" i="26"/>
  <c r="R120" i="26"/>
  <c r="S120" i="26" s="1"/>
  <c r="T120" i="26" s="1"/>
  <c r="AJ120" i="26"/>
  <c r="U190" i="26"/>
  <c r="V190" i="26" s="1"/>
  <c r="AA114" i="26"/>
  <c r="AA50" i="26"/>
  <c r="AC50" i="26"/>
  <c r="W88" i="26"/>
  <c r="AI88" i="26"/>
  <c r="AC214" i="26"/>
  <c r="U14" i="26"/>
  <c r="V14" i="26" s="1"/>
  <c r="L72" i="26"/>
  <c r="U72" i="26"/>
  <c r="V72" i="26" s="1"/>
  <c r="AC60" i="26"/>
  <c r="AA60" i="26"/>
  <c r="AA34" i="26"/>
  <c r="L97" i="26"/>
  <c r="U97" i="26"/>
  <c r="V97" i="26" s="1"/>
  <c r="R31" i="26"/>
  <c r="S31" i="26" s="1"/>
  <c r="T31" i="26" s="1"/>
  <c r="AJ31" i="26"/>
  <c r="AA220" i="26"/>
  <c r="AC220" i="26"/>
  <c r="AI46" i="26"/>
  <c r="W46" i="26"/>
  <c r="U29" i="26"/>
  <c r="V29" i="26" s="1"/>
  <c r="L29" i="26"/>
  <c r="AC343" i="26"/>
  <c r="AA343" i="26"/>
  <c r="R343" i="26"/>
  <c r="S343" i="26" s="1"/>
  <c r="T343" i="26" s="1"/>
  <c r="W32" i="26"/>
  <c r="AI32" i="26"/>
  <c r="U316" i="26"/>
  <c r="V316" i="26" s="1"/>
  <c r="L352" i="26"/>
  <c r="L23" i="26"/>
  <c r="U23" i="26"/>
  <c r="V23" i="26" s="1"/>
  <c r="U118" i="26"/>
  <c r="V118" i="26" s="1"/>
  <c r="AB118" i="26"/>
  <c r="AC223" i="26"/>
  <c r="AA223" i="26"/>
  <c r="AA277" i="26"/>
  <c r="L243" i="26"/>
  <c r="AJ313" i="26"/>
  <c r="R313" i="26"/>
  <c r="S313" i="26" s="1"/>
  <c r="T313" i="26" s="1"/>
  <c r="L101" i="26"/>
  <c r="I189" i="26"/>
  <c r="K189" i="26"/>
  <c r="I238" i="26"/>
  <c r="K238" i="26"/>
  <c r="L51" i="26"/>
  <c r="U51" i="26"/>
  <c r="V51" i="26" s="1"/>
  <c r="AI13" i="26"/>
  <c r="W13" i="26"/>
  <c r="R324" i="26"/>
  <c r="S324" i="26" s="1"/>
  <c r="T324" i="26" s="1"/>
  <c r="AC324" i="26"/>
  <c r="AA324" i="26"/>
  <c r="U340" i="26"/>
  <c r="V340" i="26" s="1"/>
  <c r="AC172" i="26"/>
  <c r="I252" i="26"/>
  <c r="K252" i="26"/>
  <c r="AI321" i="26"/>
  <c r="W321" i="26"/>
  <c r="AC309" i="26"/>
  <c r="AA309" i="26"/>
  <c r="I262" i="26"/>
  <c r="K262" i="26"/>
  <c r="AA320" i="26"/>
  <c r="K257" i="26"/>
  <c r="I257" i="26"/>
  <c r="AA150" i="26"/>
  <c r="AC210" i="26"/>
  <c r="AA210" i="26"/>
  <c r="W314" i="26"/>
  <c r="AI314" i="26"/>
  <c r="R215" i="26"/>
  <c r="S215" i="26" s="1"/>
  <c r="T215" i="26" s="1"/>
  <c r="AJ215" i="26"/>
  <c r="R325" i="26"/>
  <c r="S325" i="26" s="1"/>
  <c r="T325" i="26" s="1"/>
  <c r="AA325" i="26"/>
  <c r="U152" i="26"/>
  <c r="V152" i="26" s="1"/>
  <c r="U55" i="26"/>
  <c r="V55" i="26" s="1"/>
  <c r="W218" i="26"/>
  <c r="X218" i="26" s="1"/>
  <c r="AI218" i="26"/>
  <c r="U224" i="26"/>
  <c r="V224" i="26" s="1"/>
  <c r="W214" i="26"/>
  <c r="AI214" i="26"/>
  <c r="U353" i="26"/>
  <c r="V353" i="26" s="1"/>
  <c r="AJ277" i="26"/>
  <c r="R277" i="26"/>
  <c r="S277" i="26" s="1"/>
  <c r="T277" i="26" s="1"/>
  <c r="U146" i="26"/>
  <c r="V146" i="26" s="1"/>
  <c r="X323" i="26"/>
  <c r="AJ282" i="26"/>
  <c r="R282" i="26"/>
  <c r="S282" i="26" s="1"/>
  <c r="T282" i="26" s="1"/>
  <c r="L46" i="26"/>
  <c r="AJ274" i="26"/>
  <c r="R274" i="26"/>
  <c r="S274" i="26" s="1"/>
  <c r="T274" i="26" s="1"/>
  <c r="AJ266" i="26"/>
  <c r="R266" i="26"/>
  <c r="S266" i="26" s="1"/>
  <c r="T266" i="26" s="1"/>
  <c r="AA266" i="26"/>
  <c r="L329" i="26"/>
  <c r="AA144" i="26"/>
  <c r="L254" i="26"/>
  <c r="U254" i="26"/>
  <c r="V254" i="26" s="1"/>
  <c r="U173" i="26"/>
  <c r="V173" i="26" s="1"/>
  <c r="AI275" i="26"/>
  <c r="W275" i="26"/>
  <c r="AJ89" i="26"/>
  <c r="R89" i="26"/>
  <c r="S89" i="26" s="1"/>
  <c r="T89" i="26" s="1"/>
  <c r="AC89" i="26"/>
  <c r="R106" i="26"/>
  <c r="S106" i="26" s="1"/>
  <c r="T106" i="26" s="1"/>
  <c r="AA106" i="26"/>
  <c r="AC106" i="26"/>
  <c r="AJ106" i="26"/>
  <c r="AC90" i="26"/>
  <c r="AA90" i="26"/>
  <c r="G361" i="26"/>
  <c r="I361" i="26" s="1"/>
  <c r="AI361" i="26" s="1"/>
  <c r="K10" i="26"/>
  <c r="I10" i="26"/>
  <c r="R79" i="26"/>
  <c r="S79" i="26" s="1"/>
  <c r="T79" i="26" s="1"/>
  <c r="AJ79" i="26"/>
  <c r="AA79" i="26"/>
  <c r="AA61" i="26"/>
  <c r="R299" i="26"/>
  <c r="S299" i="26" s="1"/>
  <c r="T299" i="26" s="1"/>
  <c r="R96" i="26"/>
  <c r="S96" i="26" s="1"/>
  <c r="T96" i="26" s="1"/>
  <c r="AA96" i="26"/>
  <c r="AJ96" i="26"/>
  <c r="W58" i="26"/>
  <c r="AI58" i="26"/>
  <c r="L88" i="26"/>
  <c r="U88" i="26"/>
  <c r="V88" i="26" s="1"/>
  <c r="U62" i="26"/>
  <c r="V62" i="26" s="1"/>
  <c r="U60" i="26"/>
  <c r="V60" i="26" s="1"/>
  <c r="W85" i="26"/>
  <c r="AI85" i="26"/>
  <c r="U124" i="26"/>
  <c r="V124" i="26" s="1"/>
  <c r="Y229" i="26" l="1"/>
  <c r="AD229" i="26" s="1"/>
  <c r="AM229" i="26" s="1"/>
  <c r="Y306" i="26"/>
  <c r="AD306" i="26" s="1"/>
  <c r="AM306" i="26" s="1"/>
  <c r="AL306" i="26"/>
  <c r="AC306" i="26"/>
  <c r="AL218" i="26"/>
  <c r="Y218" i="26"/>
  <c r="AD218" i="26" s="1"/>
  <c r="AM218" i="26" s="1"/>
  <c r="AC218" i="26"/>
  <c r="R28" i="26"/>
  <c r="S28" i="26" s="1"/>
  <c r="T28" i="26" s="1"/>
  <c r="AJ28" i="26"/>
  <c r="AA28" i="26"/>
  <c r="AI177" i="26"/>
  <c r="W177" i="26"/>
  <c r="R311" i="26"/>
  <c r="S311" i="26" s="1"/>
  <c r="T311" i="26" s="1"/>
  <c r="AJ311" i="26"/>
  <c r="X41" i="26"/>
  <c r="AB41" i="26"/>
  <c r="L39" i="26"/>
  <c r="U39" i="26"/>
  <c r="V39" i="26" s="1"/>
  <c r="AJ23" i="26"/>
  <c r="R23" i="26"/>
  <c r="S23" i="26" s="1"/>
  <c r="T23" i="26" s="1"/>
  <c r="AA23" i="26"/>
  <c r="L247" i="26"/>
  <c r="U247" i="26"/>
  <c r="V247" i="26" s="1"/>
  <c r="AJ48" i="26"/>
  <c r="R48" i="26"/>
  <c r="S48" i="26" s="1"/>
  <c r="T48" i="26" s="1"/>
  <c r="AC48" i="26"/>
  <c r="AA48" i="26"/>
  <c r="X240" i="26"/>
  <c r="AB240" i="26"/>
  <c r="R173" i="26"/>
  <c r="S173" i="26" s="1"/>
  <c r="T173" i="26" s="1"/>
  <c r="AJ173" i="26"/>
  <c r="AJ360" i="26"/>
  <c r="R360" i="26"/>
  <c r="S360" i="26" s="1"/>
  <c r="T360" i="26" s="1"/>
  <c r="R51" i="26"/>
  <c r="S51" i="26" s="1"/>
  <c r="T51" i="26" s="1"/>
  <c r="AJ51" i="26"/>
  <c r="R326" i="26"/>
  <c r="S326" i="26" s="1"/>
  <c r="T326" i="26" s="1"/>
  <c r="AJ326" i="26"/>
  <c r="X201" i="26"/>
  <c r="AB201" i="26"/>
  <c r="AI179" i="26"/>
  <c r="W179" i="26"/>
  <c r="R64" i="26"/>
  <c r="S64" i="26" s="1"/>
  <c r="T64" i="26" s="1"/>
  <c r="AJ64" i="26"/>
  <c r="AC64" i="26"/>
  <c r="AA64" i="26"/>
  <c r="AJ270" i="26"/>
  <c r="R270" i="26"/>
  <c r="S270" i="26" s="1"/>
  <c r="T270" i="26" s="1"/>
  <c r="AC270" i="26"/>
  <c r="AA270" i="26"/>
  <c r="AJ59" i="26"/>
  <c r="R59" i="26"/>
  <c r="S59" i="26" s="1"/>
  <c r="T59" i="26" s="1"/>
  <c r="AC59" i="26"/>
  <c r="AA59" i="26"/>
  <c r="R356" i="26"/>
  <c r="S356" i="26" s="1"/>
  <c r="T356" i="26" s="1"/>
  <c r="AJ356" i="26"/>
  <c r="AA356" i="26"/>
  <c r="W82" i="26"/>
  <c r="AI82" i="26"/>
  <c r="L283" i="26"/>
  <c r="U283" i="26"/>
  <c r="V283" i="26" s="1"/>
  <c r="L238" i="26"/>
  <c r="U238" i="26"/>
  <c r="V238" i="26" s="1"/>
  <c r="X265" i="26"/>
  <c r="AB265" i="26"/>
  <c r="X357" i="26"/>
  <c r="AB357" i="26"/>
  <c r="X185" i="26"/>
  <c r="AB185" i="26"/>
  <c r="X234" i="26"/>
  <c r="AB234" i="26"/>
  <c r="X275" i="26"/>
  <c r="AB275" i="26"/>
  <c r="AJ359" i="26"/>
  <c r="R359" i="26"/>
  <c r="S359" i="26" s="1"/>
  <c r="T359" i="26" s="1"/>
  <c r="X172" i="26"/>
  <c r="AB172" i="26"/>
  <c r="W258" i="26"/>
  <c r="AI258" i="26"/>
  <c r="R196" i="26"/>
  <c r="S196" i="26" s="1"/>
  <c r="T196" i="26" s="1"/>
  <c r="AJ196" i="26"/>
  <c r="AA196" i="26"/>
  <c r="AJ60" i="26"/>
  <c r="R60" i="26"/>
  <c r="S60" i="26" s="1"/>
  <c r="T60" i="26" s="1"/>
  <c r="R346" i="26"/>
  <c r="S346" i="26" s="1"/>
  <c r="T346" i="26" s="1"/>
  <c r="AJ346" i="26"/>
  <c r="W105" i="26"/>
  <c r="AI105" i="26"/>
  <c r="AJ267" i="26"/>
  <c r="R267" i="26"/>
  <c r="S267" i="26" s="1"/>
  <c r="T267" i="26" s="1"/>
  <c r="AA267" i="26"/>
  <c r="X13" i="26"/>
  <c r="AB13" i="26"/>
  <c r="X259" i="26"/>
  <c r="AB259" i="26"/>
  <c r="X77" i="26"/>
  <c r="AB77" i="26"/>
  <c r="X203" i="26"/>
  <c r="AB203" i="26"/>
  <c r="AJ178" i="26"/>
  <c r="R178" i="26"/>
  <c r="S178" i="26" s="1"/>
  <c r="T178" i="26" s="1"/>
  <c r="AC178" i="26"/>
  <c r="AA178" i="26"/>
  <c r="Y81" i="26"/>
  <c r="AD81" i="26" s="1"/>
  <c r="AM81" i="26" s="1"/>
  <c r="AL81" i="26"/>
  <c r="AI247" i="26"/>
  <c r="W247" i="26"/>
  <c r="R73" i="26"/>
  <c r="S73" i="26" s="1"/>
  <c r="T73" i="26" s="1"/>
  <c r="AJ73" i="26"/>
  <c r="AJ295" i="26"/>
  <c r="R295" i="26"/>
  <c r="S295" i="26" s="1"/>
  <c r="T295" i="26" s="1"/>
  <c r="R97" i="26"/>
  <c r="S97" i="26" s="1"/>
  <c r="T97" i="26" s="1"/>
  <c r="AA97" i="26"/>
  <c r="AJ97" i="26"/>
  <c r="R321" i="26"/>
  <c r="S321" i="26" s="1"/>
  <c r="T321" i="26" s="1"/>
  <c r="AJ321" i="26"/>
  <c r="L177" i="26"/>
  <c r="U177" i="26"/>
  <c r="V177" i="26" s="1"/>
  <c r="R200" i="26"/>
  <c r="S200" i="26" s="1"/>
  <c r="T200" i="26" s="1"/>
  <c r="AJ200" i="26"/>
  <c r="AA200" i="26"/>
  <c r="L179" i="26"/>
  <c r="U179" i="26"/>
  <c r="V179" i="26" s="1"/>
  <c r="AJ164" i="26"/>
  <c r="R164" i="26"/>
  <c r="S164" i="26" s="1"/>
  <c r="T164" i="26" s="1"/>
  <c r="AC164" i="26"/>
  <c r="AA164" i="26"/>
  <c r="AI169" i="26"/>
  <c r="W169" i="26"/>
  <c r="AJ24" i="26"/>
  <c r="R24" i="26"/>
  <c r="S24" i="26" s="1"/>
  <c r="T24" i="26" s="1"/>
  <c r="AA24" i="26"/>
  <c r="AC24" i="26"/>
  <c r="L82" i="26"/>
  <c r="U82" i="26"/>
  <c r="V82" i="26" s="1"/>
  <c r="W283" i="26"/>
  <c r="AI283" i="26"/>
  <c r="R30" i="26"/>
  <c r="S30" i="26" s="1"/>
  <c r="T30" i="26" s="1"/>
  <c r="AJ30" i="26"/>
  <c r="R88" i="26"/>
  <c r="S88" i="26" s="1"/>
  <c r="T88" i="26" s="1"/>
  <c r="AJ88" i="26"/>
  <c r="AJ329" i="26"/>
  <c r="R329" i="26"/>
  <c r="S329" i="26" s="1"/>
  <c r="T329" i="26" s="1"/>
  <c r="R352" i="26"/>
  <c r="S352" i="26" s="1"/>
  <c r="T352" i="26" s="1"/>
  <c r="AJ352" i="26"/>
  <c r="AA352" i="26"/>
  <c r="AJ91" i="26"/>
  <c r="R91" i="26"/>
  <c r="S91" i="26" s="1"/>
  <c r="T91" i="26" s="1"/>
  <c r="AJ233" i="26"/>
  <c r="R233" i="26"/>
  <c r="S233" i="26" s="1"/>
  <c r="T233" i="26" s="1"/>
  <c r="AA233" i="26"/>
  <c r="AC233" i="26"/>
  <c r="R256" i="26"/>
  <c r="S256" i="26" s="1"/>
  <c r="T256" i="26" s="1"/>
  <c r="AJ256" i="26"/>
  <c r="AA256" i="26"/>
  <c r="R47" i="26"/>
  <c r="S47" i="26" s="1"/>
  <c r="T47" i="26" s="1"/>
  <c r="AJ47" i="26"/>
  <c r="AC47" i="26"/>
  <c r="AA47" i="26"/>
  <c r="X126" i="26"/>
  <c r="AB126" i="26"/>
  <c r="R309" i="26"/>
  <c r="S309" i="26" s="1"/>
  <c r="T309" i="26" s="1"/>
  <c r="AJ309" i="26"/>
  <c r="X80" i="26"/>
  <c r="AB80" i="26"/>
  <c r="L262" i="26"/>
  <c r="U262" i="26"/>
  <c r="V262" i="26" s="1"/>
  <c r="AI262" i="26"/>
  <c r="W238" i="26"/>
  <c r="AI238" i="26"/>
  <c r="R186" i="26"/>
  <c r="S186" i="26" s="1"/>
  <c r="T186" i="26" s="1"/>
  <c r="AA186" i="26"/>
  <c r="AJ186" i="26"/>
  <c r="R98" i="26"/>
  <c r="S98" i="26" s="1"/>
  <c r="T98" i="26" s="1"/>
  <c r="AJ98" i="26"/>
  <c r="AL335" i="26"/>
  <c r="Y335" i="26"/>
  <c r="AD335" i="26" s="1"/>
  <c r="AM335" i="26" s="1"/>
  <c r="AJ94" i="26"/>
  <c r="R94" i="26"/>
  <c r="S94" i="26" s="1"/>
  <c r="T94" i="26" s="1"/>
  <c r="X63" i="26"/>
  <c r="AB63" i="26"/>
  <c r="AB141" i="26"/>
  <c r="X141" i="26"/>
  <c r="R44" i="26"/>
  <c r="S44" i="26" s="1"/>
  <c r="T44" i="26" s="1"/>
  <c r="AJ44" i="26"/>
  <c r="AC44" i="26"/>
  <c r="AA44" i="26"/>
  <c r="L258" i="26"/>
  <c r="U258" i="26"/>
  <c r="V258" i="26" s="1"/>
  <c r="L105" i="26"/>
  <c r="U105" i="26"/>
  <c r="V105" i="26" s="1"/>
  <c r="X159" i="26"/>
  <c r="AB159" i="26"/>
  <c r="AB131" i="26"/>
  <c r="X131" i="26"/>
  <c r="R249" i="26"/>
  <c r="S249" i="26" s="1"/>
  <c r="T249" i="26" s="1"/>
  <c r="AJ249" i="26"/>
  <c r="R109" i="26"/>
  <c r="S109" i="26" s="1"/>
  <c r="T109" i="26" s="1"/>
  <c r="AJ109" i="26"/>
  <c r="AA109" i="26"/>
  <c r="X104" i="26"/>
  <c r="AB104" i="26"/>
  <c r="L176" i="26"/>
  <c r="U176" i="26"/>
  <c r="V176" i="26" s="1"/>
  <c r="AJ205" i="26"/>
  <c r="R205" i="26"/>
  <c r="S205" i="26" s="1"/>
  <c r="T205" i="26" s="1"/>
  <c r="AJ271" i="26"/>
  <c r="R271" i="26"/>
  <c r="S271" i="26" s="1"/>
  <c r="T271" i="26" s="1"/>
  <c r="AC271" i="26"/>
  <c r="AA271" i="26"/>
  <c r="AJ83" i="26"/>
  <c r="R83" i="26"/>
  <c r="S83" i="26" s="1"/>
  <c r="T83" i="26" s="1"/>
  <c r="AA83" i="26"/>
  <c r="R225" i="26"/>
  <c r="S225" i="26" s="1"/>
  <c r="T225" i="26" s="1"/>
  <c r="AJ225" i="26"/>
  <c r="R40" i="26"/>
  <c r="S40" i="26" s="1"/>
  <c r="T40" i="26" s="1"/>
  <c r="AJ40" i="26"/>
  <c r="L99" i="26"/>
  <c r="U99" i="26"/>
  <c r="V99" i="26" s="1"/>
  <c r="R316" i="26"/>
  <c r="S316" i="26" s="1"/>
  <c r="T316" i="26" s="1"/>
  <c r="AJ316" i="26"/>
  <c r="AA316" i="26"/>
  <c r="AC316" i="26"/>
  <c r="R115" i="26"/>
  <c r="S115" i="26" s="1"/>
  <c r="T115" i="26" s="1"/>
  <c r="AJ115" i="26"/>
  <c r="AC30" i="26"/>
  <c r="R188" i="26"/>
  <c r="S188" i="26" s="1"/>
  <c r="T188" i="26" s="1"/>
  <c r="AJ188" i="26"/>
  <c r="AA188" i="26"/>
  <c r="AJ228" i="26"/>
  <c r="R228" i="26"/>
  <c r="S228" i="26" s="1"/>
  <c r="T228" i="26" s="1"/>
  <c r="AA228" i="26"/>
  <c r="AC228" i="26"/>
  <c r="AB347" i="26"/>
  <c r="X347" i="26"/>
  <c r="X16" i="26"/>
  <c r="AB16" i="26"/>
  <c r="AJ103" i="26"/>
  <c r="R103" i="26"/>
  <c r="S103" i="26" s="1"/>
  <c r="T103" i="26" s="1"/>
  <c r="AA103" i="26"/>
  <c r="R35" i="26"/>
  <c r="S35" i="26" s="1"/>
  <c r="T35" i="26" s="1"/>
  <c r="AJ35" i="26"/>
  <c r="AC35" i="26"/>
  <c r="AA35" i="26"/>
  <c r="X145" i="26"/>
  <c r="AB145" i="26"/>
  <c r="X171" i="26"/>
  <c r="AB171" i="26"/>
  <c r="R250" i="26"/>
  <c r="S250" i="26" s="1"/>
  <c r="T250" i="26" s="1"/>
  <c r="AJ250" i="26"/>
  <c r="AB165" i="26"/>
  <c r="X165" i="26"/>
  <c r="AJ355" i="26"/>
  <c r="R355" i="26"/>
  <c r="S355" i="26" s="1"/>
  <c r="T355" i="26" s="1"/>
  <c r="R15" i="26"/>
  <c r="S15" i="26" s="1"/>
  <c r="T15" i="26" s="1"/>
  <c r="AJ15" i="26"/>
  <c r="AC15" i="26"/>
  <c r="AA15" i="26"/>
  <c r="W292" i="26"/>
  <c r="X292" i="26" s="1"/>
  <c r="R152" i="26"/>
  <c r="S152" i="26" s="1"/>
  <c r="T152" i="26" s="1"/>
  <c r="AJ152" i="26"/>
  <c r="AA152" i="26"/>
  <c r="AJ302" i="26"/>
  <c r="R302" i="26"/>
  <c r="S302" i="26" s="1"/>
  <c r="T302" i="26" s="1"/>
  <c r="X117" i="26"/>
  <c r="AB117" i="26"/>
  <c r="AB344" i="26"/>
  <c r="X344" i="26"/>
  <c r="AJ221" i="26"/>
  <c r="R221" i="26"/>
  <c r="S221" i="26" s="1"/>
  <c r="T221" i="26" s="1"/>
  <c r="AB290" i="26"/>
  <c r="X290" i="26"/>
  <c r="W176" i="26"/>
  <c r="AI176" i="26"/>
  <c r="AJ184" i="26"/>
  <c r="R184" i="26"/>
  <c r="S184" i="26" s="1"/>
  <c r="T184" i="26" s="1"/>
  <c r="AB325" i="26"/>
  <c r="X325" i="26"/>
  <c r="AI252" i="26"/>
  <c r="W252" i="26"/>
  <c r="AJ29" i="26"/>
  <c r="R29" i="26"/>
  <c r="S29" i="26" s="1"/>
  <c r="T29" i="26" s="1"/>
  <c r="AC29" i="26"/>
  <c r="AA29" i="26"/>
  <c r="AC321" i="26"/>
  <c r="AC173" i="26"/>
  <c r="X27" i="26"/>
  <c r="AB27" i="26"/>
  <c r="AB149" i="26"/>
  <c r="X149" i="26"/>
  <c r="R331" i="26"/>
  <c r="S331" i="26" s="1"/>
  <c r="T331" i="26" s="1"/>
  <c r="AJ331" i="26"/>
  <c r="AA225" i="26"/>
  <c r="X337" i="26"/>
  <c r="AB337" i="26"/>
  <c r="AC360" i="26"/>
  <c r="R208" i="26"/>
  <c r="S208" i="26" s="1"/>
  <c r="T208" i="26" s="1"/>
  <c r="AJ208" i="26"/>
  <c r="AC208" i="26"/>
  <c r="AA208" i="26"/>
  <c r="L232" i="26"/>
  <c r="U232" i="26"/>
  <c r="V232" i="26" s="1"/>
  <c r="AC98" i="26"/>
  <c r="AB38" i="26"/>
  <c r="X38" i="26"/>
  <c r="R95" i="26"/>
  <c r="S95" i="26" s="1"/>
  <c r="T95" i="26" s="1"/>
  <c r="AJ95" i="26"/>
  <c r="AA95" i="26"/>
  <c r="AJ328" i="26"/>
  <c r="R328" i="26"/>
  <c r="S328" i="26" s="1"/>
  <c r="T328" i="26" s="1"/>
  <c r="X85" i="26"/>
  <c r="AB85" i="26"/>
  <c r="R157" i="26"/>
  <c r="S157" i="26" s="1"/>
  <c r="T157" i="26" s="1"/>
  <c r="AJ157" i="26"/>
  <c r="R19" i="26"/>
  <c r="S19" i="26" s="1"/>
  <c r="T19" i="26" s="1"/>
  <c r="AC19" i="26"/>
  <c r="AJ19" i="26"/>
  <c r="AA19" i="26"/>
  <c r="R263" i="26"/>
  <c r="S263" i="26" s="1"/>
  <c r="T263" i="26" s="1"/>
  <c r="AJ263" i="26"/>
  <c r="L257" i="26"/>
  <c r="U257" i="26"/>
  <c r="V257" i="26" s="1"/>
  <c r="W187" i="26"/>
  <c r="AI187" i="26"/>
  <c r="AJ308" i="26"/>
  <c r="R308" i="26"/>
  <c r="S308" i="26" s="1"/>
  <c r="T308" i="26" s="1"/>
  <c r="X343" i="26"/>
  <c r="W343" i="26"/>
  <c r="AB343" i="26" s="1"/>
  <c r="R53" i="26"/>
  <c r="S53" i="26" s="1"/>
  <c r="T53" i="26" s="1"/>
  <c r="AC53" i="26"/>
  <c r="AJ53" i="26"/>
  <c r="AA53" i="26"/>
  <c r="AB282" i="26"/>
  <c r="X282" i="26"/>
  <c r="R243" i="26"/>
  <c r="S243" i="26" s="1"/>
  <c r="T243" i="26" s="1"/>
  <c r="AJ243" i="26"/>
  <c r="AC243" i="26"/>
  <c r="AA243" i="26"/>
  <c r="AA321" i="26"/>
  <c r="AA173" i="26"/>
  <c r="R336" i="26"/>
  <c r="S336" i="26" s="1"/>
  <c r="T336" i="26" s="1"/>
  <c r="AJ336" i="26"/>
  <c r="AA336" i="26"/>
  <c r="X12" i="26"/>
  <c r="AB12" i="26"/>
  <c r="R125" i="26"/>
  <c r="S125" i="26" s="1"/>
  <c r="T125" i="26" s="1"/>
  <c r="AJ125" i="26"/>
  <c r="AA125" i="26"/>
  <c r="L204" i="26"/>
  <c r="U204" i="26"/>
  <c r="V204" i="26" s="1"/>
  <c r="AI232" i="26"/>
  <c r="W232" i="26"/>
  <c r="R342" i="26"/>
  <c r="S342" i="26" s="1"/>
  <c r="T342" i="26" s="1"/>
  <c r="AJ342" i="26"/>
  <c r="AA98" i="26"/>
  <c r="AJ146" i="26"/>
  <c r="R146" i="26"/>
  <c r="S146" i="26" s="1"/>
  <c r="T146" i="26" s="1"/>
  <c r="AA146" i="26"/>
  <c r="AC146" i="26"/>
  <c r="AJ154" i="26"/>
  <c r="R154" i="26"/>
  <c r="S154" i="26" s="1"/>
  <c r="T154" i="26" s="1"/>
  <c r="AJ166" i="26"/>
  <c r="R166" i="26"/>
  <c r="S166" i="26" s="1"/>
  <c r="T166" i="26" s="1"/>
  <c r="AA166" i="26"/>
  <c r="AC166" i="26"/>
  <c r="X287" i="26"/>
  <c r="AB287" i="26"/>
  <c r="R312" i="26"/>
  <c r="S312" i="26" s="1"/>
  <c r="T312" i="26" s="1"/>
  <c r="AJ312" i="26"/>
  <c r="X144" i="26"/>
  <c r="AB144" i="26"/>
  <c r="AJ307" i="26"/>
  <c r="R307" i="26"/>
  <c r="S307" i="26" s="1"/>
  <c r="T307" i="26" s="1"/>
  <c r="R193" i="26"/>
  <c r="S193" i="26" s="1"/>
  <c r="T193" i="26" s="1"/>
  <c r="AJ193" i="26"/>
  <c r="L87" i="26"/>
  <c r="U87" i="26"/>
  <c r="V87" i="26" s="1"/>
  <c r="AL317" i="26"/>
  <c r="Y317" i="26"/>
  <c r="AD317" i="26" s="1"/>
  <c r="AM317" i="26" s="1"/>
  <c r="AJ133" i="26"/>
  <c r="R133" i="26"/>
  <c r="S133" i="26" s="1"/>
  <c r="T133" i="26" s="1"/>
  <c r="AJ353" i="26"/>
  <c r="R353" i="26"/>
  <c r="S353" i="26" s="1"/>
  <c r="T353" i="26" s="1"/>
  <c r="R260" i="26"/>
  <c r="S260" i="26" s="1"/>
  <c r="T260" i="26" s="1"/>
  <c r="AJ260" i="26"/>
  <c r="R296" i="26"/>
  <c r="S296" i="26" s="1"/>
  <c r="T296" i="26" s="1"/>
  <c r="AJ296" i="26"/>
  <c r="AA296" i="26"/>
  <c r="X230" i="26"/>
  <c r="AB75" i="26"/>
  <c r="X75" i="26"/>
  <c r="R289" i="26"/>
  <c r="S289" i="26" s="1"/>
  <c r="T289" i="26" s="1"/>
  <c r="AJ289" i="26"/>
  <c r="L239" i="26"/>
  <c r="U239" i="26"/>
  <c r="V239" i="26" s="1"/>
  <c r="R139" i="26"/>
  <c r="S139" i="26" s="1"/>
  <c r="T139" i="26" s="1"/>
  <c r="AJ139" i="26"/>
  <c r="AJ211" i="26"/>
  <c r="R211" i="26"/>
  <c r="S211" i="26" s="1"/>
  <c r="T211" i="26" s="1"/>
  <c r="AJ62" i="26"/>
  <c r="R62" i="26"/>
  <c r="S62" i="26" s="1"/>
  <c r="T62" i="26" s="1"/>
  <c r="AC62" i="26"/>
  <c r="AA62" i="26"/>
  <c r="AB218" i="26"/>
  <c r="AA314" i="26"/>
  <c r="R261" i="26"/>
  <c r="S261" i="26" s="1"/>
  <c r="T261" i="26" s="1"/>
  <c r="AJ261" i="26"/>
  <c r="W273" i="26"/>
  <c r="AI273" i="26"/>
  <c r="R175" i="26"/>
  <c r="S175" i="26" s="1"/>
  <c r="T175" i="26" s="1"/>
  <c r="AJ175" i="26"/>
  <c r="AA175" i="26"/>
  <c r="AC175" i="26"/>
  <c r="R70" i="26"/>
  <c r="S70" i="26" s="1"/>
  <c r="T70" i="26" s="1"/>
  <c r="AJ70" i="26"/>
  <c r="AA205" i="26"/>
  <c r="Y143" i="26"/>
  <c r="AD143" i="26" s="1"/>
  <c r="AM143" i="26" s="1"/>
  <c r="AL143" i="26"/>
  <c r="AC143" i="26"/>
  <c r="R55" i="26"/>
  <c r="S55" i="26" s="1"/>
  <c r="T55" i="26" s="1"/>
  <c r="AJ55" i="26"/>
  <c r="AA55" i="26"/>
  <c r="AC55" i="26"/>
  <c r="X181" i="26"/>
  <c r="AB181" i="26"/>
  <c r="AC311" i="26"/>
  <c r="X345" i="26"/>
  <c r="R192" i="26"/>
  <c r="S192" i="26" s="1"/>
  <c r="T192" i="26" s="1"/>
  <c r="AJ192" i="26"/>
  <c r="R332" i="26"/>
  <c r="S332" i="26" s="1"/>
  <c r="T332" i="26" s="1"/>
  <c r="AJ332" i="26"/>
  <c r="AB167" i="26"/>
  <c r="X167" i="26"/>
  <c r="X106" i="26"/>
  <c r="AB106" i="26"/>
  <c r="AA192" i="26"/>
  <c r="AA260" i="26"/>
  <c r="AJ72" i="26"/>
  <c r="R72" i="26"/>
  <c r="S72" i="26" s="1"/>
  <c r="T72" i="26" s="1"/>
  <c r="AA72" i="26"/>
  <c r="L76" i="26"/>
  <c r="U76" i="26"/>
  <c r="V76" i="26" s="1"/>
  <c r="AC304" i="26"/>
  <c r="AB299" i="26"/>
  <c r="X299" i="26"/>
  <c r="X284" i="26"/>
  <c r="AB284" i="26"/>
  <c r="AI239" i="26"/>
  <c r="W239" i="26"/>
  <c r="L222" i="26"/>
  <c r="U222" i="26"/>
  <c r="V222" i="26" s="1"/>
  <c r="X215" i="26"/>
  <c r="AB215" i="26"/>
  <c r="X148" i="26"/>
  <c r="AB148" i="26"/>
  <c r="AA302" i="26"/>
  <c r="X127" i="26"/>
  <c r="AB127" i="26"/>
  <c r="R119" i="26"/>
  <c r="S119" i="26" s="1"/>
  <c r="T119" i="26" s="1"/>
  <c r="AJ119" i="26"/>
  <c r="AA119" i="26"/>
  <c r="AI197" i="26"/>
  <c r="W197" i="26"/>
  <c r="X281" i="26"/>
  <c r="AB281" i="26"/>
  <c r="R253" i="26"/>
  <c r="S253" i="26" s="1"/>
  <c r="T253" i="26" s="1"/>
  <c r="AJ253" i="26"/>
  <c r="AJ93" i="26"/>
  <c r="R93" i="26"/>
  <c r="S93" i="26" s="1"/>
  <c r="T93" i="26" s="1"/>
  <c r="L129" i="26"/>
  <c r="U129" i="26"/>
  <c r="V129" i="26" s="1"/>
  <c r="R135" i="26"/>
  <c r="S135" i="26" s="1"/>
  <c r="T135" i="26" s="1"/>
  <c r="AJ135" i="26"/>
  <c r="AL90" i="26"/>
  <c r="Y90" i="26"/>
  <c r="AD90" i="26" s="1"/>
  <c r="AM90" i="26" s="1"/>
  <c r="W272" i="26"/>
  <c r="AI272" i="26"/>
  <c r="L197" i="26"/>
  <c r="U197" i="26"/>
  <c r="V197" i="26" s="1"/>
  <c r="AB244" i="26"/>
  <c r="X244" i="26"/>
  <c r="R136" i="26"/>
  <c r="S136" i="26" s="1"/>
  <c r="T136" i="26" s="1"/>
  <c r="AJ136" i="26"/>
  <c r="AA136" i="26"/>
  <c r="AC136" i="26"/>
  <c r="R194" i="26"/>
  <c r="S194" i="26" s="1"/>
  <c r="T194" i="26" s="1"/>
  <c r="AJ194" i="26"/>
  <c r="AB202" i="26"/>
  <c r="W202" i="26"/>
  <c r="X202" i="26"/>
  <c r="U273" i="26"/>
  <c r="V273" i="26" s="1"/>
  <c r="L273" i="26"/>
  <c r="X11" i="26"/>
  <c r="AB11" i="26"/>
  <c r="AC205" i="26"/>
  <c r="W132" i="26"/>
  <c r="AI132" i="26"/>
  <c r="L161" i="26"/>
  <c r="U161" i="26"/>
  <c r="V161" i="26" s="1"/>
  <c r="R110" i="26"/>
  <c r="S110" i="26" s="1"/>
  <c r="T110" i="26" s="1"/>
  <c r="AJ110" i="26"/>
  <c r="AA311" i="26"/>
  <c r="L217" i="26"/>
  <c r="U217" i="26"/>
  <c r="V217" i="26" s="1"/>
  <c r="AJ303" i="26"/>
  <c r="R303" i="26"/>
  <c r="S303" i="26" s="1"/>
  <c r="T303" i="26" s="1"/>
  <c r="AC303" i="26"/>
  <c r="AA303" i="26"/>
  <c r="L169" i="26"/>
  <c r="U169" i="26"/>
  <c r="V169" i="26" s="1"/>
  <c r="X113" i="26"/>
  <c r="AB113" i="26"/>
  <c r="X242" i="26"/>
  <c r="AB242" i="26"/>
  <c r="AI189" i="26"/>
  <c r="W189" i="26"/>
  <c r="W155" i="26"/>
  <c r="AI155" i="26"/>
  <c r="Y297" i="26"/>
  <c r="AD297" i="26" s="1"/>
  <c r="AM297" i="26" s="1"/>
  <c r="AL297" i="26"/>
  <c r="X96" i="26"/>
  <c r="AB96" i="26"/>
  <c r="AJ69" i="26"/>
  <c r="R69" i="26"/>
  <c r="S69" i="26" s="1"/>
  <c r="T69" i="26" s="1"/>
  <c r="AJ43" i="26"/>
  <c r="R43" i="26"/>
  <c r="S43" i="26" s="1"/>
  <c r="T43" i="26" s="1"/>
  <c r="AC43" i="26"/>
  <c r="AA43" i="26"/>
  <c r="AB68" i="26"/>
  <c r="X68" i="26"/>
  <c r="R107" i="26"/>
  <c r="S107" i="26" s="1"/>
  <c r="T107" i="26" s="1"/>
  <c r="AJ107" i="26"/>
  <c r="AA107" i="26"/>
  <c r="W76" i="26"/>
  <c r="AI76" i="26"/>
  <c r="X180" i="26"/>
  <c r="AB180" i="26"/>
  <c r="AC94" i="26"/>
  <c r="W354" i="26"/>
  <c r="AI354" i="26"/>
  <c r="AJ320" i="26"/>
  <c r="R320" i="26"/>
  <c r="S320" i="26" s="1"/>
  <c r="T320" i="26" s="1"/>
  <c r="AA94" i="26"/>
  <c r="X100" i="26"/>
  <c r="AB100" i="26"/>
  <c r="X49" i="26"/>
  <c r="AB49" i="26"/>
  <c r="X338" i="26"/>
  <c r="AB338" i="26"/>
  <c r="R224" i="26"/>
  <c r="S224" i="26" s="1"/>
  <c r="T224" i="26" s="1"/>
  <c r="AJ224" i="26"/>
  <c r="AB339" i="26"/>
  <c r="W339" i="26"/>
  <c r="X339" i="26"/>
  <c r="X158" i="26"/>
  <c r="AB158" i="26"/>
  <c r="AI129" i="26"/>
  <c r="W129" i="26"/>
  <c r="AJ34" i="26"/>
  <c r="R34" i="26"/>
  <c r="S34" i="26" s="1"/>
  <c r="T34" i="26" s="1"/>
  <c r="R122" i="26"/>
  <c r="S122" i="26" s="1"/>
  <c r="T122" i="26" s="1"/>
  <c r="AJ122" i="26"/>
  <c r="AC122" i="26"/>
  <c r="AA122" i="26"/>
  <c r="AL26" i="26"/>
  <c r="Y26" i="26"/>
  <c r="AD26" i="26" s="1"/>
  <c r="AM26" i="26" s="1"/>
  <c r="R92" i="26"/>
  <c r="S92" i="26" s="1"/>
  <c r="T92" i="26" s="1"/>
  <c r="AJ92" i="26"/>
  <c r="AA92" i="26"/>
  <c r="AJ156" i="26"/>
  <c r="R156" i="26"/>
  <c r="S156" i="26" s="1"/>
  <c r="T156" i="26" s="1"/>
  <c r="R286" i="26"/>
  <c r="S286" i="26" s="1"/>
  <c r="T286" i="26" s="1"/>
  <c r="AJ286" i="26"/>
  <c r="AA286" i="26"/>
  <c r="AA73" i="26"/>
  <c r="AC153" i="26"/>
  <c r="AA153" i="26"/>
  <c r="AJ153" i="26"/>
  <c r="R153" i="26"/>
  <c r="S153" i="26" s="1"/>
  <c r="T153" i="26" s="1"/>
  <c r="R54" i="26"/>
  <c r="S54" i="26" s="1"/>
  <c r="T54" i="26" s="1"/>
  <c r="AJ54" i="26"/>
  <c r="AA54" i="26"/>
  <c r="R78" i="26"/>
  <c r="S78" i="26" s="1"/>
  <c r="T78" i="26" s="1"/>
  <c r="AJ78" i="26"/>
  <c r="AC78" i="26"/>
  <c r="AA78" i="26"/>
  <c r="AA115" i="26"/>
  <c r="R14" i="26"/>
  <c r="S14" i="26" s="1"/>
  <c r="T14" i="26" s="1"/>
  <c r="AJ14" i="26"/>
  <c r="AA279" i="26"/>
  <c r="R279" i="26"/>
  <c r="S279" i="26" s="1"/>
  <c r="T279" i="26" s="1"/>
  <c r="AJ279" i="26"/>
  <c r="L319" i="26"/>
  <c r="U319" i="26"/>
  <c r="V319" i="26" s="1"/>
  <c r="R190" i="26"/>
  <c r="S190" i="26" s="1"/>
  <c r="T190" i="26" s="1"/>
  <c r="AJ190" i="26"/>
  <c r="AA190" i="26"/>
  <c r="R210" i="26"/>
  <c r="S210" i="26" s="1"/>
  <c r="T210" i="26" s="1"/>
  <c r="AJ210" i="26"/>
  <c r="AJ350" i="26"/>
  <c r="R350" i="26"/>
  <c r="S350" i="26" s="1"/>
  <c r="T350" i="26" s="1"/>
  <c r="L132" i="26"/>
  <c r="U132" i="26"/>
  <c r="V132" i="26" s="1"/>
  <c r="AI161" i="26"/>
  <c r="W161" i="26"/>
  <c r="AJ278" i="26"/>
  <c r="R278" i="26"/>
  <c r="S278" i="26" s="1"/>
  <c r="T278" i="26" s="1"/>
  <c r="AJ151" i="26"/>
  <c r="R151" i="26"/>
  <c r="S151" i="26" s="1"/>
  <c r="T151" i="26" s="1"/>
  <c r="AA151" i="26"/>
  <c r="AC151" i="26"/>
  <c r="L189" i="26"/>
  <c r="U189" i="26"/>
  <c r="V189" i="26" s="1"/>
  <c r="X276" i="26"/>
  <c r="AB276" i="26"/>
  <c r="AC192" i="26"/>
  <c r="AI99" i="26"/>
  <c r="X137" i="26"/>
  <c r="AB137" i="26"/>
  <c r="X111" i="26"/>
  <c r="AB111" i="26"/>
  <c r="AC295" i="26"/>
  <c r="AJ101" i="26"/>
  <c r="R101" i="26"/>
  <c r="S101" i="26" s="1"/>
  <c r="T101" i="26" s="1"/>
  <c r="AA101" i="26"/>
  <c r="AC101" i="26"/>
  <c r="X86" i="26"/>
  <c r="AB86" i="26"/>
  <c r="X150" i="26"/>
  <c r="AB150" i="26"/>
  <c r="AA295" i="26"/>
  <c r="X313" i="26"/>
  <c r="AB313" i="26"/>
  <c r="AA360" i="26"/>
  <c r="R264" i="26"/>
  <c r="S264" i="26" s="1"/>
  <c r="T264" i="26" s="1"/>
  <c r="AJ264" i="26"/>
  <c r="AA264" i="26"/>
  <c r="AC264" i="26"/>
  <c r="X226" i="26"/>
  <c r="AB226" i="26"/>
  <c r="AB300" i="26"/>
  <c r="X300" i="26"/>
  <c r="AI204" i="26"/>
  <c r="X206" i="26"/>
  <c r="W206" i="26"/>
  <c r="AB206" i="26"/>
  <c r="Y323" i="26"/>
  <c r="AD323" i="26" s="1"/>
  <c r="AM323" i="26" s="1"/>
  <c r="AL323" i="26"/>
  <c r="L272" i="26"/>
  <c r="U272" i="26"/>
  <c r="V272" i="26" s="1"/>
  <c r="AJ61" i="26"/>
  <c r="R61" i="26"/>
  <c r="S61" i="26" s="1"/>
  <c r="T61" i="26" s="1"/>
  <c r="X277" i="26"/>
  <c r="AB277" i="26"/>
  <c r="W10" i="26"/>
  <c r="AI10" i="26"/>
  <c r="AA69" i="26"/>
  <c r="AA346" i="26"/>
  <c r="R288" i="26"/>
  <c r="S288" i="26" s="1"/>
  <c r="T288" i="26" s="1"/>
  <c r="AJ288" i="26"/>
  <c r="AA288" i="26"/>
  <c r="X220" i="26"/>
  <c r="AB220" i="26"/>
  <c r="AB216" i="26"/>
  <c r="X216" i="26"/>
  <c r="W216" i="26"/>
  <c r="R327" i="26"/>
  <c r="S327" i="26" s="1"/>
  <c r="T327" i="26" s="1"/>
  <c r="AJ327" i="26"/>
  <c r="AC327" i="26"/>
  <c r="AA327" i="26"/>
  <c r="AA308" i="26"/>
  <c r="X56" i="26"/>
  <c r="AB56" i="26"/>
  <c r="R147" i="26"/>
  <c r="S147" i="26" s="1"/>
  <c r="T147" i="26" s="1"/>
  <c r="AJ147" i="26"/>
  <c r="X114" i="26"/>
  <c r="AB114" i="26"/>
  <c r="L66" i="26"/>
  <c r="U66" i="26"/>
  <c r="V66" i="26" s="1"/>
  <c r="R45" i="26"/>
  <c r="S45" i="26" s="1"/>
  <c r="T45" i="26" s="1"/>
  <c r="AJ45" i="26"/>
  <c r="AC45" i="26"/>
  <c r="AA45" i="26"/>
  <c r="R20" i="26"/>
  <c r="S20" i="26" s="1"/>
  <c r="T20" i="26" s="1"/>
  <c r="AJ20" i="26"/>
  <c r="AA20" i="26"/>
  <c r="AC91" i="26"/>
  <c r="X182" i="26"/>
  <c r="AB182" i="26"/>
  <c r="X219" i="26"/>
  <c r="AB219" i="26"/>
  <c r="W293" i="26"/>
  <c r="AI293" i="26"/>
  <c r="W319" i="26"/>
  <c r="AI319" i="26"/>
  <c r="R112" i="26"/>
  <c r="S112" i="26" s="1"/>
  <c r="T112" i="26" s="1"/>
  <c r="AA112" i="26"/>
  <c r="AJ112" i="26"/>
  <c r="AC112" i="26"/>
  <c r="R168" i="26"/>
  <c r="S168" i="26" s="1"/>
  <c r="T168" i="26" s="1"/>
  <c r="AJ168" i="26"/>
  <c r="R351" i="26"/>
  <c r="S351" i="26" s="1"/>
  <c r="T351" i="26" s="1"/>
  <c r="AJ351" i="26"/>
  <c r="AC351" i="26"/>
  <c r="AA351" i="26"/>
  <c r="X214" i="26"/>
  <c r="AB214" i="26"/>
  <c r="AJ340" i="26"/>
  <c r="R340" i="26"/>
  <c r="S340" i="26" s="1"/>
  <c r="T340" i="26" s="1"/>
  <c r="W52" i="26"/>
  <c r="AI52" i="26"/>
  <c r="X358" i="26"/>
  <c r="AB358" i="26"/>
  <c r="L155" i="26"/>
  <c r="U155" i="26"/>
  <c r="V155" i="26" s="1"/>
  <c r="R160" i="26"/>
  <c r="S160" i="26" s="1"/>
  <c r="T160" i="26" s="1"/>
  <c r="AJ160" i="26"/>
  <c r="W71" i="26"/>
  <c r="AB71" i="26" s="1"/>
  <c r="X71" i="26"/>
  <c r="AB274" i="26"/>
  <c r="X274" i="26"/>
  <c r="AJ333" i="26"/>
  <c r="R333" i="26"/>
  <c r="S333" i="26" s="1"/>
  <c r="T333" i="26" s="1"/>
  <c r="R241" i="26"/>
  <c r="S241" i="26" s="1"/>
  <c r="T241" i="26" s="1"/>
  <c r="AJ241" i="26"/>
  <c r="X89" i="26"/>
  <c r="AB89" i="26"/>
  <c r="W222" i="26"/>
  <c r="AI222" i="26"/>
  <c r="R140" i="26"/>
  <c r="S140" i="26" s="1"/>
  <c r="T140" i="26" s="1"/>
  <c r="AJ140" i="26"/>
  <c r="AC140" i="26"/>
  <c r="AA140" i="26"/>
  <c r="R17" i="26"/>
  <c r="S17" i="26" s="1"/>
  <c r="T17" i="26" s="1"/>
  <c r="AJ17" i="26"/>
  <c r="X213" i="26"/>
  <c r="AB213" i="26"/>
  <c r="AI87" i="26"/>
  <c r="AJ349" i="26"/>
  <c r="R349" i="26"/>
  <c r="S349" i="26" s="1"/>
  <c r="T349" i="26" s="1"/>
  <c r="X268" i="26"/>
  <c r="AB268" i="26"/>
  <c r="AA328" i="26"/>
  <c r="AA250" i="26"/>
  <c r="R102" i="26"/>
  <c r="S102" i="26" s="1"/>
  <c r="T102" i="26" s="1"/>
  <c r="AJ102" i="26"/>
  <c r="AA102" i="26"/>
  <c r="R170" i="26"/>
  <c r="S170" i="26" s="1"/>
  <c r="T170" i="26" s="1"/>
  <c r="AJ170" i="26"/>
  <c r="AA170" i="26"/>
  <c r="AA93" i="26"/>
  <c r="AA195" i="26"/>
  <c r="AJ195" i="26"/>
  <c r="R195" i="26"/>
  <c r="S195" i="26" s="1"/>
  <c r="T195" i="26" s="1"/>
  <c r="X58" i="26"/>
  <c r="AB58" i="26"/>
  <c r="AI66" i="26"/>
  <c r="W66" i="26"/>
  <c r="X255" i="26"/>
  <c r="AB255" i="26"/>
  <c r="AI183" i="26"/>
  <c r="W183" i="26"/>
  <c r="AA91" i="26"/>
  <c r="AA349" i="26"/>
  <c r="R124" i="26"/>
  <c r="S124" i="26" s="1"/>
  <c r="T124" i="26" s="1"/>
  <c r="AJ124" i="26"/>
  <c r="L293" i="26"/>
  <c r="U293" i="26"/>
  <c r="V293" i="26" s="1"/>
  <c r="X22" i="26"/>
  <c r="AB22" i="26"/>
  <c r="AB330" i="26"/>
  <c r="X330" i="26"/>
  <c r="AA333" i="26"/>
  <c r="X21" i="26"/>
  <c r="AB21" i="26"/>
  <c r="R67" i="26"/>
  <c r="S67" i="26" s="1"/>
  <c r="T67" i="26" s="1"/>
  <c r="AJ67" i="26"/>
  <c r="AA67" i="26"/>
  <c r="L52" i="26"/>
  <c r="U52" i="26"/>
  <c r="V52" i="26" s="1"/>
  <c r="AJ304" i="26"/>
  <c r="R304" i="26"/>
  <c r="S304" i="26" s="1"/>
  <c r="T304" i="26" s="1"/>
  <c r="X294" i="26"/>
  <c r="AB294" i="26"/>
  <c r="X266" i="26"/>
  <c r="AB266" i="26"/>
  <c r="AJ138" i="26"/>
  <c r="R138" i="26"/>
  <c r="S138" i="26" s="1"/>
  <c r="T138" i="26" s="1"/>
  <c r="AA138" i="26"/>
  <c r="R32" i="26"/>
  <c r="S32" i="26" s="1"/>
  <c r="T32" i="26" s="1"/>
  <c r="AJ32" i="26"/>
  <c r="AA32" i="26"/>
  <c r="AC32" i="26"/>
  <c r="AB235" i="26"/>
  <c r="X235" i="26"/>
  <c r="AJ231" i="26"/>
  <c r="R231" i="26"/>
  <c r="S231" i="26" s="1"/>
  <c r="T231" i="26" s="1"/>
  <c r="AA231" i="26"/>
  <c r="X191" i="26"/>
  <c r="AB191" i="26"/>
  <c r="AI227" i="26"/>
  <c r="W227" i="26"/>
  <c r="L252" i="26"/>
  <c r="U252" i="26"/>
  <c r="V252" i="26" s="1"/>
  <c r="X269" i="26"/>
  <c r="AB269" i="26"/>
  <c r="L227" i="26"/>
  <c r="U227" i="26"/>
  <c r="V227" i="26" s="1"/>
  <c r="AJ314" i="26"/>
  <c r="R314" i="26"/>
  <c r="S314" i="26" s="1"/>
  <c r="T314" i="26" s="1"/>
  <c r="R163" i="26"/>
  <c r="S163" i="26" s="1"/>
  <c r="T163" i="26" s="1"/>
  <c r="AA163" i="26"/>
  <c r="AJ163" i="26"/>
  <c r="AJ46" i="26"/>
  <c r="R46" i="26"/>
  <c r="S46" i="26" s="1"/>
  <c r="T46" i="26" s="1"/>
  <c r="AC46" i="26"/>
  <c r="AA46" i="26"/>
  <c r="AA51" i="26"/>
  <c r="L354" i="26"/>
  <c r="U354" i="26"/>
  <c r="V354" i="26" s="1"/>
  <c r="X57" i="26"/>
  <c r="AB57" i="26"/>
  <c r="AB285" i="26"/>
  <c r="X285" i="26"/>
  <c r="X79" i="26"/>
  <c r="AB79" i="26"/>
  <c r="AB31" i="26"/>
  <c r="X31" i="26"/>
  <c r="AB120" i="26"/>
  <c r="X120" i="26"/>
  <c r="R322" i="26"/>
  <c r="S322" i="26" s="1"/>
  <c r="T322" i="26" s="1"/>
  <c r="AJ322" i="26"/>
  <c r="R128" i="26"/>
  <c r="S128" i="26" s="1"/>
  <c r="T128" i="26" s="1"/>
  <c r="AJ128" i="26"/>
  <c r="AC250" i="26"/>
  <c r="R84" i="26"/>
  <c r="S84" i="26" s="1"/>
  <c r="T84" i="26" s="1"/>
  <c r="AJ84" i="26"/>
  <c r="AA84" i="26"/>
  <c r="AC84" i="26"/>
  <c r="AJ134" i="26"/>
  <c r="R134" i="26"/>
  <c r="S134" i="26" s="1"/>
  <c r="T134" i="26" s="1"/>
  <c r="AA139" i="26"/>
  <c r="L183" i="26"/>
  <c r="U183" i="26"/>
  <c r="V183" i="26" s="1"/>
  <c r="Y116" i="26"/>
  <c r="AD116" i="26" s="1"/>
  <c r="AM116" i="26" s="1"/>
  <c r="AL116" i="26"/>
  <c r="R130" i="26"/>
  <c r="S130" i="26" s="1"/>
  <c r="T130" i="26" s="1"/>
  <c r="AJ130" i="26"/>
  <c r="AC130" i="26"/>
  <c r="AA130" i="26"/>
  <c r="AA128" i="26"/>
  <c r="X207" i="26"/>
  <c r="AB207" i="26"/>
  <c r="AC184" i="26"/>
  <c r="R123" i="26"/>
  <c r="S123" i="26" s="1"/>
  <c r="T123" i="26" s="1"/>
  <c r="AJ123" i="26"/>
  <c r="AA123" i="26"/>
  <c r="AB142" i="26"/>
  <c r="X142" i="26"/>
  <c r="X162" i="26"/>
  <c r="AB162" i="26"/>
  <c r="AA88" i="26"/>
  <c r="U199" i="26"/>
  <c r="V199" i="26" s="1"/>
  <c r="L199" i="26"/>
  <c r="AJ108" i="26"/>
  <c r="AA108" i="26"/>
  <c r="R108" i="26"/>
  <c r="S108" i="26" s="1"/>
  <c r="T108" i="26" s="1"/>
  <c r="AJ121" i="26"/>
  <c r="R121" i="26"/>
  <c r="S121" i="26" s="1"/>
  <c r="T121" i="26" s="1"/>
  <c r="AA121" i="26"/>
  <c r="AJ65" i="26"/>
  <c r="R65" i="26"/>
  <c r="S65" i="26" s="1"/>
  <c r="T65" i="26" s="1"/>
  <c r="AA65" i="26"/>
  <c r="AJ174" i="26"/>
  <c r="R174" i="26"/>
  <c r="S174" i="26" s="1"/>
  <c r="T174" i="26" s="1"/>
  <c r="AA174" i="26"/>
  <c r="X298" i="26"/>
  <c r="AB298" i="26"/>
  <c r="Y334" i="26"/>
  <c r="AD334" i="26" s="1"/>
  <c r="AM334" i="26" s="1"/>
  <c r="AL334" i="26"/>
  <c r="AA160" i="26"/>
  <c r="R18" i="26"/>
  <c r="S18" i="26" s="1"/>
  <c r="T18" i="26" s="1"/>
  <c r="AJ18" i="26"/>
  <c r="AC18" i="26"/>
  <c r="AA18" i="26"/>
  <c r="R341" i="26"/>
  <c r="S341" i="26" s="1"/>
  <c r="T341" i="26" s="1"/>
  <c r="AJ341" i="26"/>
  <c r="AJ315" i="26"/>
  <c r="R315" i="26"/>
  <c r="S315" i="26" s="1"/>
  <c r="T315" i="26" s="1"/>
  <c r="AJ310" i="26"/>
  <c r="R310" i="26"/>
  <c r="S310" i="26" s="1"/>
  <c r="T310" i="26" s="1"/>
  <c r="K361" i="26"/>
  <c r="L361" i="26" s="1"/>
  <c r="AJ361" i="26" s="1"/>
  <c r="L10" i="26"/>
  <c r="U10" i="26"/>
  <c r="X324" i="26"/>
  <c r="AB324" i="26"/>
  <c r="AA221" i="26"/>
  <c r="AA254" i="26"/>
  <c r="R254" i="26"/>
  <c r="S254" i="26" s="1"/>
  <c r="T254" i="26" s="1"/>
  <c r="AJ254" i="26"/>
  <c r="W257" i="26"/>
  <c r="AI257" i="26"/>
  <c r="W217" i="26"/>
  <c r="AI217" i="26"/>
  <c r="Y318" i="26"/>
  <c r="AD318" i="26" s="1"/>
  <c r="AM318" i="26" s="1"/>
  <c r="AL318" i="26"/>
  <c r="AC318" i="26"/>
  <c r="R42" i="26"/>
  <c r="S42" i="26" s="1"/>
  <c r="T42" i="26" s="1"/>
  <c r="AJ42" i="26"/>
  <c r="AB36" i="26"/>
  <c r="X36" i="26"/>
  <c r="R37" i="26"/>
  <c r="S37" i="26" s="1"/>
  <c r="T37" i="26" s="1"/>
  <c r="AJ37" i="26"/>
  <c r="AC37" i="26"/>
  <c r="AA37" i="26"/>
  <c r="R301" i="26"/>
  <c r="S301" i="26" s="1"/>
  <c r="T301" i="26" s="1"/>
  <c r="AJ301" i="26"/>
  <c r="R209" i="26"/>
  <c r="S209" i="26" s="1"/>
  <c r="T209" i="26" s="1"/>
  <c r="AA209" i="26"/>
  <c r="AJ209" i="26"/>
  <c r="L187" i="26"/>
  <c r="U187" i="26"/>
  <c r="V187" i="26" s="1"/>
  <c r="X246" i="26"/>
  <c r="AB246" i="26"/>
  <c r="AL251" i="26"/>
  <c r="Y251" i="26"/>
  <c r="AD251" i="26" s="1"/>
  <c r="AM251" i="26" s="1"/>
  <c r="AC128" i="26"/>
  <c r="AJ74" i="26"/>
  <c r="R74" i="26"/>
  <c r="S74" i="26" s="1"/>
  <c r="T74" i="26" s="1"/>
  <c r="AA74" i="26"/>
  <c r="AC74" i="26"/>
  <c r="X33" i="26"/>
  <c r="AB33" i="26"/>
  <c r="W212" i="26"/>
  <c r="X212" i="26" s="1"/>
  <c r="AA184" i="26"/>
  <c r="R50" i="26"/>
  <c r="S50" i="26" s="1"/>
  <c r="T50" i="26" s="1"/>
  <c r="AJ50" i="26"/>
  <c r="AL223" i="26"/>
  <c r="Y223" i="26"/>
  <c r="AD223" i="26" s="1"/>
  <c r="AM223" i="26" s="1"/>
  <c r="R25" i="26"/>
  <c r="S25" i="26" s="1"/>
  <c r="T25" i="26" s="1"/>
  <c r="AJ25" i="26"/>
  <c r="AJ245" i="26"/>
  <c r="R245" i="26"/>
  <c r="S245" i="26" s="1"/>
  <c r="T245" i="26" s="1"/>
  <c r="AA245" i="26"/>
  <c r="AA25" i="26"/>
  <c r="W39" i="26"/>
  <c r="AI39" i="26"/>
  <c r="AI199" i="26"/>
  <c r="W199" i="26"/>
  <c r="AA14" i="26"/>
  <c r="AA40" i="26"/>
  <c r="AC307" i="26"/>
  <c r="AL212" i="26" l="1"/>
  <c r="Y212" i="26"/>
  <c r="AD212" i="26" s="1"/>
  <c r="AM212" i="26" s="1"/>
  <c r="Y292" i="26"/>
  <c r="AD292" i="26" s="1"/>
  <c r="AM292" i="26" s="1"/>
  <c r="AL292" i="26"/>
  <c r="Y41" i="26"/>
  <c r="AD41" i="26" s="1"/>
  <c r="AM41" i="26" s="1"/>
  <c r="AL41" i="26"/>
  <c r="AC41" i="26"/>
  <c r="Y36" i="26"/>
  <c r="AD36" i="26" s="1"/>
  <c r="AM36" i="26" s="1"/>
  <c r="AL36" i="26"/>
  <c r="AC36" i="26"/>
  <c r="R10" i="26"/>
  <c r="AJ10" i="26"/>
  <c r="AA10" i="26"/>
  <c r="X174" i="26"/>
  <c r="AB174" i="26"/>
  <c r="X333" i="26"/>
  <c r="AB333" i="26"/>
  <c r="X61" i="26"/>
  <c r="AB61" i="26"/>
  <c r="X69" i="26"/>
  <c r="AB69" i="26"/>
  <c r="AL215" i="26"/>
  <c r="Y215" i="26"/>
  <c r="AD215" i="26" s="1"/>
  <c r="AM215" i="26" s="1"/>
  <c r="AC215" i="26"/>
  <c r="Y344" i="26"/>
  <c r="AD344" i="26" s="1"/>
  <c r="AM344" i="26" s="1"/>
  <c r="AL344" i="26"/>
  <c r="X225" i="26"/>
  <c r="AB225" i="26"/>
  <c r="W94" i="26"/>
  <c r="X94" i="26" s="1"/>
  <c r="W309" i="26"/>
  <c r="X309" i="26" s="1"/>
  <c r="AB309" i="26"/>
  <c r="X352" i="26"/>
  <c r="AB352" i="26"/>
  <c r="X164" i="26"/>
  <c r="AB164" i="26"/>
  <c r="X360" i="26"/>
  <c r="AB360" i="26"/>
  <c r="X54" i="26"/>
  <c r="AB54" i="26"/>
  <c r="X122" i="26"/>
  <c r="AB122" i="26"/>
  <c r="X146" i="26"/>
  <c r="AB146" i="26"/>
  <c r="AL96" i="26"/>
  <c r="Y96" i="26"/>
  <c r="AD96" i="26" s="1"/>
  <c r="AM96" i="26" s="1"/>
  <c r="AC96" i="26"/>
  <c r="Y117" i="26"/>
  <c r="AD117" i="26" s="1"/>
  <c r="AM117" i="26" s="1"/>
  <c r="AL117" i="26"/>
  <c r="AC117" i="26"/>
  <c r="X83" i="26"/>
  <c r="AB83" i="26"/>
  <c r="R179" i="26"/>
  <c r="S179" i="26" s="1"/>
  <c r="T179" i="26" s="1"/>
  <c r="AJ179" i="26"/>
  <c r="AA179" i="26"/>
  <c r="Y185" i="26"/>
  <c r="AD185" i="26" s="1"/>
  <c r="AM185" i="26" s="1"/>
  <c r="AL185" i="26"/>
  <c r="X173" i="26"/>
  <c r="AB173" i="26"/>
  <c r="X311" i="26"/>
  <c r="W311" i="26"/>
  <c r="AB311" i="26"/>
  <c r="Y162" i="26"/>
  <c r="AD162" i="26" s="1"/>
  <c r="AM162" i="26" s="1"/>
  <c r="AL162" i="26"/>
  <c r="AC162" i="26"/>
  <c r="X228" i="26"/>
  <c r="AB228" i="26"/>
  <c r="AJ217" i="26"/>
  <c r="R217" i="26"/>
  <c r="S217" i="26" s="1"/>
  <c r="T217" i="26" s="1"/>
  <c r="AA217" i="26"/>
  <c r="AC217" i="26"/>
  <c r="Y167" i="26"/>
  <c r="AD167" i="26" s="1"/>
  <c r="AM167" i="26" s="1"/>
  <c r="AL167" i="26"/>
  <c r="AL38" i="26"/>
  <c r="Y38" i="26"/>
  <c r="AD38" i="26" s="1"/>
  <c r="AM38" i="26" s="1"/>
  <c r="AC38" i="26"/>
  <c r="X134" i="26"/>
  <c r="AB134" i="26"/>
  <c r="R227" i="26"/>
  <c r="S227" i="26" s="1"/>
  <c r="T227" i="26" s="1"/>
  <c r="AJ227" i="26"/>
  <c r="AA227" i="26"/>
  <c r="AL58" i="26"/>
  <c r="Y58" i="26"/>
  <c r="AD58" i="26" s="1"/>
  <c r="AM58" i="26" s="1"/>
  <c r="X351" i="26"/>
  <c r="AB351" i="26"/>
  <c r="X327" i="26"/>
  <c r="W327" i="26"/>
  <c r="AB327" i="26" s="1"/>
  <c r="X190" i="26"/>
  <c r="AB190" i="26"/>
  <c r="X34" i="26"/>
  <c r="AB34" i="26"/>
  <c r="AJ222" i="26"/>
  <c r="R222" i="26"/>
  <c r="S222" i="26" s="1"/>
  <c r="T222" i="26" s="1"/>
  <c r="AA222" i="26"/>
  <c r="AC222" i="26"/>
  <c r="X65" i="26"/>
  <c r="AB65" i="26"/>
  <c r="AL330" i="26"/>
  <c r="Y330" i="26"/>
  <c r="AD330" i="26" s="1"/>
  <c r="AM330" i="26" s="1"/>
  <c r="AC330" i="26"/>
  <c r="AJ272" i="26"/>
  <c r="R272" i="26"/>
  <c r="S272" i="26" s="1"/>
  <c r="T272" i="26" s="1"/>
  <c r="AA272" i="26"/>
  <c r="AJ189" i="26"/>
  <c r="R189" i="26"/>
  <c r="S189" i="26" s="1"/>
  <c r="T189" i="26" s="1"/>
  <c r="AA189" i="26"/>
  <c r="X289" i="26"/>
  <c r="AB289" i="26"/>
  <c r="X193" i="26"/>
  <c r="AB193" i="26"/>
  <c r="X302" i="26"/>
  <c r="AB302" i="26"/>
  <c r="AL171" i="26"/>
  <c r="Y171" i="26"/>
  <c r="AD171" i="26" s="1"/>
  <c r="AM171" i="26" s="1"/>
  <c r="AC171" i="26"/>
  <c r="X88" i="26"/>
  <c r="AB88" i="26"/>
  <c r="AL106" i="26"/>
  <c r="Y106" i="26"/>
  <c r="AD106" i="26" s="1"/>
  <c r="AM106" i="26" s="1"/>
  <c r="X73" i="26"/>
  <c r="AB73" i="26"/>
  <c r="Y142" i="26"/>
  <c r="AD142" i="26" s="1"/>
  <c r="AM142" i="26" s="1"/>
  <c r="AL142" i="26"/>
  <c r="AC142" i="26"/>
  <c r="AJ239" i="26"/>
  <c r="R239" i="26"/>
  <c r="S239" i="26" s="1"/>
  <c r="T239" i="26" s="1"/>
  <c r="AA239" i="26"/>
  <c r="X250" i="26"/>
  <c r="AB250" i="26"/>
  <c r="X42" i="26"/>
  <c r="AB42" i="26"/>
  <c r="AL269" i="26"/>
  <c r="Y269" i="26"/>
  <c r="AD269" i="26" s="1"/>
  <c r="AM269" i="26" s="1"/>
  <c r="X20" i="26"/>
  <c r="AB20" i="26"/>
  <c r="Y216" i="26"/>
  <c r="AD216" i="26" s="1"/>
  <c r="AM216" i="26" s="1"/>
  <c r="AL216" i="26"/>
  <c r="Y150" i="26"/>
  <c r="AD150" i="26" s="1"/>
  <c r="AM150" i="26" s="1"/>
  <c r="AL150" i="26"/>
  <c r="AC150" i="26"/>
  <c r="X253" i="26"/>
  <c r="AB253" i="26"/>
  <c r="X332" i="26"/>
  <c r="AB332" i="26"/>
  <c r="X175" i="26"/>
  <c r="AB175" i="26"/>
  <c r="W175" i="26"/>
  <c r="Y75" i="26"/>
  <c r="AD75" i="26" s="1"/>
  <c r="AM75" i="26" s="1"/>
  <c r="AL75" i="26"/>
  <c r="AC75" i="26"/>
  <c r="X307" i="26"/>
  <c r="AB307" i="26"/>
  <c r="R257" i="26"/>
  <c r="S257" i="26" s="1"/>
  <c r="T257" i="26" s="1"/>
  <c r="AJ257" i="26"/>
  <c r="AC257" i="26"/>
  <c r="AA257" i="26"/>
  <c r="AL159" i="26"/>
  <c r="Y159" i="26"/>
  <c r="AD159" i="26" s="1"/>
  <c r="AM159" i="26" s="1"/>
  <c r="AC159" i="26"/>
  <c r="X98" i="26"/>
  <c r="W98" i="26"/>
  <c r="AB98" i="26"/>
  <c r="X346" i="26"/>
  <c r="AB346" i="26"/>
  <c r="Y357" i="26"/>
  <c r="AD357" i="26" s="1"/>
  <c r="AM357" i="26" s="1"/>
  <c r="AL357" i="26"/>
  <c r="AC357" i="26"/>
  <c r="Y240" i="26"/>
  <c r="AD240" i="26" s="1"/>
  <c r="AM240" i="26" s="1"/>
  <c r="AL240" i="26"/>
  <c r="AC240" i="26"/>
  <c r="AL268" i="26"/>
  <c r="Y268" i="26"/>
  <c r="AD268" i="26" s="1"/>
  <c r="AM268" i="26" s="1"/>
  <c r="X70" i="26"/>
  <c r="AB70" i="26"/>
  <c r="X329" i="26"/>
  <c r="AB329" i="26"/>
  <c r="Y313" i="26"/>
  <c r="AD313" i="26" s="1"/>
  <c r="AM313" i="26" s="1"/>
  <c r="AL313" i="26"/>
  <c r="AC313" i="26"/>
  <c r="X93" i="26"/>
  <c r="AB93" i="26"/>
  <c r="X315" i="26"/>
  <c r="AB315" i="26"/>
  <c r="X195" i="26"/>
  <c r="AB195" i="26"/>
  <c r="Y246" i="26"/>
  <c r="AD246" i="26" s="1"/>
  <c r="AM246" i="26" s="1"/>
  <c r="AL246" i="26"/>
  <c r="AC246" i="26"/>
  <c r="AL57" i="26"/>
  <c r="Y57" i="26"/>
  <c r="AD57" i="26" s="1"/>
  <c r="AM57" i="26" s="1"/>
  <c r="R319" i="26"/>
  <c r="S319" i="26" s="1"/>
  <c r="T319" i="26" s="1"/>
  <c r="AJ319" i="26"/>
  <c r="AA319" i="26"/>
  <c r="X110" i="26"/>
  <c r="AB110" i="26"/>
  <c r="X136" i="26"/>
  <c r="AB136" i="26"/>
  <c r="X342" i="26"/>
  <c r="AB342" i="26"/>
  <c r="AJ232" i="26"/>
  <c r="R232" i="26"/>
  <c r="S232" i="26" s="1"/>
  <c r="T232" i="26" s="1"/>
  <c r="AA232" i="26"/>
  <c r="X29" i="26"/>
  <c r="AB29" i="26"/>
  <c r="AL145" i="26"/>
  <c r="Y145" i="26"/>
  <c r="AD145" i="26" s="1"/>
  <c r="AM145" i="26" s="1"/>
  <c r="AC145" i="26"/>
  <c r="X188" i="26"/>
  <c r="AB188" i="26"/>
  <c r="X47" i="26"/>
  <c r="AB47" i="26"/>
  <c r="X30" i="26"/>
  <c r="AB30" i="26"/>
  <c r="X60" i="26"/>
  <c r="AB60" i="26"/>
  <c r="X270" i="26"/>
  <c r="AB270" i="26"/>
  <c r="R87" i="26"/>
  <c r="S87" i="26" s="1"/>
  <c r="T87" i="26" s="1"/>
  <c r="AJ87" i="26"/>
  <c r="AA87" i="26"/>
  <c r="AC87" i="26"/>
  <c r="AL131" i="26"/>
  <c r="Y131" i="26"/>
  <c r="AD131" i="26" s="1"/>
  <c r="AM131" i="26" s="1"/>
  <c r="AC131" i="26"/>
  <c r="Y126" i="26"/>
  <c r="AD126" i="26" s="1"/>
  <c r="AM126" i="26" s="1"/>
  <c r="AL126" i="26"/>
  <c r="X25" i="26"/>
  <c r="AB25" i="26"/>
  <c r="X138" i="26"/>
  <c r="AB138" i="26"/>
  <c r="AL71" i="26"/>
  <c r="Y71" i="26"/>
  <c r="AD71" i="26" s="1"/>
  <c r="AM71" i="26" s="1"/>
  <c r="X121" i="26"/>
  <c r="AB121" i="26"/>
  <c r="Y213" i="26"/>
  <c r="AD213" i="26" s="1"/>
  <c r="AM213" i="26" s="1"/>
  <c r="AL213" i="26"/>
  <c r="X151" i="26"/>
  <c r="AB151" i="26"/>
  <c r="AL180" i="26"/>
  <c r="Y180" i="26"/>
  <c r="AD180" i="26" s="1"/>
  <c r="AM180" i="26" s="1"/>
  <c r="AL244" i="26"/>
  <c r="Y244" i="26"/>
  <c r="AD244" i="26" s="1"/>
  <c r="AM244" i="26" s="1"/>
  <c r="AC244" i="26"/>
  <c r="Y281" i="26"/>
  <c r="AD281" i="26" s="1"/>
  <c r="AM281" i="26" s="1"/>
  <c r="AL281" i="26"/>
  <c r="AC281" i="26"/>
  <c r="AL284" i="26"/>
  <c r="Y284" i="26"/>
  <c r="AD284" i="26" s="1"/>
  <c r="AM284" i="26" s="1"/>
  <c r="AC284" i="26"/>
  <c r="X192" i="26"/>
  <c r="AB192" i="26"/>
  <c r="AL230" i="26"/>
  <c r="Y230" i="26"/>
  <c r="AD230" i="26" s="1"/>
  <c r="AM230" i="26" s="1"/>
  <c r="X263" i="26"/>
  <c r="AB263" i="26"/>
  <c r="X271" i="26"/>
  <c r="AB271" i="26"/>
  <c r="Y265" i="26"/>
  <c r="AD265" i="26" s="1"/>
  <c r="AM265" i="26" s="1"/>
  <c r="AL265" i="26"/>
  <c r="Y27" i="26"/>
  <c r="AD27" i="26" s="1"/>
  <c r="AM27" i="26" s="1"/>
  <c r="AL27" i="26"/>
  <c r="AC27" i="26"/>
  <c r="X349" i="26"/>
  <c r="AB349" i="26"/>
  <c r="X194" i="26"/>
  <c r="AB194" i="26"/>
  <c r="X336" i="26"/>
  <c r="AB336" i="26"/>
  <c r="X59" i="26"/>
  <c r="AB59" i="26"/>
  <c r="X168" i="26"/>
  <c r="AB168" i="26"/>
  <c r="X123" i="26"/>
  <c r="AB123" i="26"/>
  <c r="AJ252" i="26"/>
  <c r="R252" i="26"/>
  <c r="S252" i="26" s="1"/>
  <c r="T252" i="26" s="1"/>
  <c r="AA252" i="26"/>
  <c r="AL22" i="26"/>
  <c r="Y22" i="26"/>
  <c r="AD22" i="26" s="1"/>
  <c r="AM22" i="26" s="1"/>
  <c r="AL86" i="26"/>
  <c r="Y86" i="26"/>
  <c r="AD86" i="26" s="1"/>
  <c r="AM86" i="26" s="1"/>
  <c r="AC86" i="26"/>
  <c r="AJ187" i="26"/>
  <c r="R187" i="26"/>
  <c r="S187" i="26" s="1"/>
  <c r="T187" i="26" s="1"/>
  <c r="AC187" i="26"/>
  <c r="AA187" i="26"/>
  <c r="X341" i="26"/>
  <c r="AB341" i="26"/>
  <c r="Y266" i="26"/>
  <c r="AD266" i="26" s="1"/>
  <c r="AM266" i="26" s="1"/>
  <c r="AL266" i="26"/>
  <c r="AC266" i="26"/>
  <c r="X160" i="26"/>
  <c r="AB160" i="26"/>
  <c r="AL220" i="26"/>
  <c r="Y220" i="26"/>
  <c r="AD220" i="26" s="1"/>
  <c r="AM220" i="26" s="1"/>
  <c r="AL158" i="26"/>
  <c r="Y158" i="26"/>
  <c r="AD158" i="26" s="1"/>
  <c r="AM158" i="26" s="1"/>
  <c r="AJ161" i="26"/>
  <c r="R161" i="26"/>
  <c r="S161" i="26" s="1"/>
  <c r="T161" i="26" s="1"/>
  <c r="AC161" i="26"/>
  <c r="AA161" i="26"/>
  <c r="AL299" i="26"/>
  <c r="Y299" i="26"/>
  <c r="AD299" i="26" s="1"/>
  <c r="AM299" i="26" s="1"/>
  <c r="AC299" i="26"/>
  <c r="AL345" i="26"/>
  <c r="Y345" i="26"/>
  <c r="AD345" i="26" s="1"/>
  <c r="AM345" i="26" s="1"/>
  <c r="AC345" i="26"/>
  <c r="Y144" i="26"/>
  <c r="AD144" i="26" s="1"/>
  <c r="AM144" i="26" s="1"/>
  <c r="AL144" i="26"/>
  <c r="AC144" i="26"/>
  <c r="R105" i="26"/>
  <c r="S105" i="26" s="1"/>
  <c r="T105" i="26" s="1"/>
  <c r="AA105" i="26"/>
  <c r="AC105" i="26"/>
  <c r="AJ105" i="26"/>
  <c r="X200" i="26"/>
  <c r="AB200" i="26"/>
  <c r="X178" i="26"/>
  <c r="AB178" i="26"/>
  <c r="X48" i="26"/>
  <c r="AB48" i="26"/>
  <c r="Y339" i="26"/>
  <c r="AD339" i="26" s="1"/>
  <c r="AM339" i="26" s="1"/>
  <c r="AL339" i="26"/>
  <c r="X186" i="26"/>
  <c r="AB186" i="26"/>
  <c r="X28" i="26"/>
  <c r="AB28" i="26"/>
  <c r="AJ183" i="26"/>
  <c r="R183" i="26"/>
  <c r="S183" i="26" s="1"/>
  <c r="T183" i="26" s="1"/>
  <c r="AA183" i="26"/>
  <c r="X310" i="26"/>
  <c r="AB310" i="26"/>
  <c r="AL206" i="26"/>
  <c r="Y206" i="26"/>
  <c r="AD206" i="26" s="1"/>
  <c r="AM206" i="26" s="1"/>
  <c r="X108" i="26"/>
  <c r="AB108" i="26"/>
  <c r="Y207" i="26"/>
  <c r="AD207" i="26" s="1"/>
  <c r="AM207" i="26" s="1"/>
  <c r="AL207" i="26"/>
  <c r="AL294" i="26"/>
  <c r="Y294" i="26"/>
  <c r="AD294" i="26" s="1"/>
  <c r="AM294" i="26" s="1"/>
  <c r="AC294" i="26"/>
  <c r="R293" i="26"/>
  <c r="S293" i="26" s="1"/>
  <c r="T293" i="26" s="1"/>
  <c r="AJ293" i="26"/>
  <c r="AC293" i="26"/>
  <c r="AA293" i="26"/>
  <c r="R155" i="26"/>
  <c r="S155" i="26" s="1"/>
  <c r="T155" i="26" s="1"/>
  <c r="AJ155" i="26"/>
  <c r="AA155" i="26"/>
  <c r="X101" i="26"/>
  <c r="AB101" i="26"/>
  <c r="X286" i="26"/>
  <c r="AB286" i="26"/>
  <c r="AJ197" i="26"/>
  <c r="R197" i="26"/>
  <c r="S197" i="26" s="1"/>
  <c r="T197" i="26" s="1"/>
  <c r="AA197" i="26"/>
  <c r="X312" i="26"/>
  <c r="AB312" i="26"/>
  <c r="R204" i="26"/>
  <c r="S204" i="26" s="1"/>
  <c r="T204" i="26" s="1"/>
  <c r="AJ204" i="26"/>
  <c r="AA204" i="26"/>
  <c r="AL282" i="26"/>
  <c r="Y282" i="26"/>
  <c r="AD282" i="26" s="1"/>
  <c r="AM282" i="26" s="1"/>
  <c r="AC282" i="26"/>
  <c r="AL325" i="26"/>
  <c r="Y325" i="26"/>
  <c r="AD325" i="26" s="1"/>
  <c r="AM325" i="26" s="1"/>
  <c r="AC325" i="26"/>
  <c r="AB292" i="26"/>
  <c r="X35" i="26"/>
  <c r="AB35" i="26"/>
  <c r="AJ258" i="26"/>
  <c r="R258" i="26"/>
  <c r="S258" i="26" s="1"/>
  <c r="T258" i="26" s="1"/>
  <c r="AA258" i="26"/>
  <c r="AC258" i="26"/>
  <c r="X256" i="26"/>
  <c r="AB256" i="26"/>
  <c r="R177" i="26"/>
  <c r="S177" i="26" s="1"/>
  <c r="T177" i="26" s="1"/>
  <c r="AJ177" i="26"/>
  <c r="AA177" i="26"/>
  <c r="AC177" i="26"/>
  <c r="R238" i="26"/>
  <c r="S238" i="26" s="1"/>
  <c r="T238" i="26" s="1"/>
  <c r="AJ238" i="26"/>
  <c r="AA238" i="26"/>
  <c r="AL276" i="26"/>
  <c r="Y276" i="26"/>
  <c r="AD276" i="26" s="1"/>
  <c r="AM276" i="26" s="1"/>
  <c r="X153" i="26"/>
  <c r="AB153" i="26"/>
  <c r="X243" i="26"/>
  <c r="AB243" i="26"/>
  <c r="X304" i="26"/>
  <c r="AB304" i="26"/>
  <c r="X288" i="26"/>
  <c r="AB288" i="26"/>
  <c r="X208" i="26"/>
  <c r="AB208" i="26"/>
  <c r="R82" i="26"/>
  <c r="S82" i="26" s="1"/>
  <c r="T82" i="26" s="1"/>
  <c r="AJ82" i="26"/>
  <c r="AA82" i="26"/>
  <c r="AC82" i="26"/>
  <c r="R247" i="26"/>
  <c r="S247" i="26" s="1"/>
  <c r="T247" i="26" s="1"/>
  <c r="AJ247" i="26"/>
  <c r="AA247" i="26"/>
  <c r="AB212" i="26"/>
  <c r="X209" i="26"/>
  <c r="W209" i="26"/>
  <c r="AB209" i="26" s="1"/>
  <c r="X18" i="26"/>
  <c r="AB18" i="26"/>
  <c r="X128" i="26"/>
  <c r="AB128" i="26"/>
  <c r="AL191" i="26"/>
  <c r="Y191" i="26"/>
  <c r="AD191" i="26" s="1"/>
  <c r="AM191" i="26" s="1"/>
  <c r="AC191" i="26"/>
  <c r="X124" i="26"/>
  <c r="AB124" i="26"/>
  <c r="X170" i="26"/>
  <c r="AB170" i="26"/>
  <c r="AL300" i="26"/>
  <c r="Y300" i="26"/>
  <c r="AD300" i="26" s="1"/>
  <c r="AM300" i="26" s="1"/>
  <c r="X14" i="26"/>
  <c r="AB14" i="26"/>
  <c r="R76" i="26"/>
  <c r="S76" i="26" s="1"/>
  <c r="T76" i="26" s="1"/>
  <c r="AJ76" i="26"/>
  <c r="AC76" i="26"/>
  <c r="AA76" i="26"/>
  <c r="AL287" i="26"/>
  <c r="Y287" i="26"/>
  <c r="AD287" i="26" s="1"/>
  <c r="AM287" i="26" s="1"/>
  <c r="AC287" i="26"/>
  <c r="X184" i="26"/>
  <c r="AB184" i="26"/>
  <c r="R283" i="26"/>
  <c r="S283" i="26" s="1"/>
  <c r="T283" i="26" s="1"/>
  <c r="AJ283" i="26"/>
  <c r="AA283" i="26"/>
  <c r="AC283" i="26"/>
  <c r="X261" i="26"/>
  <c r="W261" i="26"/>
  <c r="AB261" i="26" s="1"/>
  <c r="X115" i="26"/>
  <c r="AB115" i="26"/>
  <c r="AL242" i="26"/>
  <c r="Y242" i="26"/>
  <c r="AD242" i="26" s="1"/>
  <c r="AM242" i="26" s="1"/>
  <c r="AC242" i="26"/>
  <c r="X19" i="26"/>
  <c r="AB19" i="26"/>
  <c r="X254" i="26"/>
  <c r="AB254" i="26"/>
  <c r="X119" i="26"/>
  <c r="AB119" i="26"/>
  <c r="Y77" i="26"/>
  <c r="AD77" i="26" s="1"/>
  <c r="AM77" i="26" s="1"/>
  <c r="AL77" i="26"/>
  <c r="X62" i="26"/>
  <c r="AB62" i="26"/>
  <c r="X24" i="26"/>
  <c r="AB24" i="26"/>
  <c r="Y79" i="26"/>
  <c r="AD79" i="26" s="1"/>
  <c r="AM79" i="26" s="1"/>
  <c r="AL79" i="26"/>
  <c r="AC79" i="26"/>
  <c r="X320" i="26"/>
  <c r="AB320" i="26"/>
  <c r="AL285" i="26"/>
  <c r="Y285" i="26"/>
  <c r="AD285" i="26" s="1"/>
  <c r="AM285" i="26" s="1"/>
  <c r="X17" i="26"/>
  <c r="AB17" i="26"/>
  <c r="X279" i="26"/>
  <c r="AB279" i="26"/>
  <c r="AL181" i="26"/>
  <c r="Y181" i="26"/>
  <c r="AD181" i="26" s="1"/>
  <c r="AM181" i="26" s="1"/>
  <c r="X46" i="26"/>
  <c r="AB46" i="26"/>
  <c r="Y358" i="26"/>
  <c r="AD358" i="26" s="1"/>
  <c r="AM358" i="26" s="1"/>
  <c r="AL358" i="26"/>
  <c r="X157" i="26"/>
  <c r="AB157" i="26"/>
  <c r="X321" i="26"/>
  <c r="AB321" i="26"/>
  <c r="R52" i="26"/>
  <c r="S52" i="26" s="1"/>
  <c r="T52" i="26" s="1"/>
  <c r="AA52" i="26"/>
  <c r="AJ52" i="26"/>
  <c r="X353" i="26"/>
  <c r="AB353" i="26"/>
  <c r="AL33" i="26"/>
  <c r="Y33" i="26"/>
  <c r="AD33" i="26" s="1"/>
  <c r="AM33" i="26" s="1"/>
  <c r="AC33" i="26"/>
  <c r="X301" i="26"/>
  <c r="AB301" i="26"/>
  <c r="X231" i="26"/>
  <c r="AB231" i="26"/>
  <c r="AL219" i="26"/>
  <c r="Y219" i="26"/>
  <c r="AD219" i="26" s="1"/>
  <c r="AM219" i="26" s="1"/>
  <c r="AC219" i="26"/>
  <c r="AL226" i="26"/>
  <c r="Y226" i="26"/>
  <c r="AD226" i="26" s="1"/>
  <c r="AM226" i="26" s="1"/>
  <c r="R132" i="26"/>
  <c r="S132" i="26" s="1"/>
  <c r="T132" i="26" s="1"/>
  <c r="AJ132" i="26"/>
  <c r="AA132" i="26"/>
  <c r="Y338" i="26"/>
  <c r="AD338" i="26" s="1"/>
  <c r="AM338" i="26" s="1"/>
  <c r="AL338" i="26"/>
  <c r="R169" i="26"/>
  <c r="S169" i="26" s="1"/>
  <c r="T169" i="26" s="1"/>
  <c r="AJ169" i="26"/>
  <c r="AA169" i="26"/>
  <c r="AC169" i="26"/>
  <c r="R273" i="26"/>
  <c r="S273" i="26" s="1"/>
  <c r="T273" i="26" s="1"/>
  <c r="AJ273" i="26"/>
  <c r="AC273" i="26"/>
  <c r="AA273" i="26"/>
  <c r="Y127" i="26"/>
  <c r="AD127" i="26" s="1"/>
  <c r="AM127" i="26" s="1"/>
  <c r="AL127" i="26"/>
  <c r="AC127" i="26"/>
  <c r="W55" i="26"/>
  <c r="X55" i="26" s="1"/>
  <c r="AB55" i="26"/>
  <c r="W166" i="26"/>
  <c r="X166" i="26" s="1"/>
  <c r="X53" i="26"/>
  <c r="AB53" i="26"/>
  <c r="AL85" i="26"/>
  <c r="Y85" i="26"/>
  <c r="AD85" i="26" s="1"/>
  <c r="AM85" i="26" s="1"/>
  <c r="AJ99" i="26"/>
  <c r="R99" i="26"/>
  <c r="S99" i="26" s="1"/>
  <c r="T99" i="26" s="1"/>
  <c r="AC99" i="26"/>
  <c r="AA99" i="26"/>
  <c r="Y104" i="26"/>
  <c r="AD104" i="26" s="1"/>
  <c r="AM104" i="26" s="1"/>
  <c r="AL104" i="26"/>
  <c r="X44" i="26"/>
  <c r="AB44" i="26"/>
  <c r="AJ262" i="26"/>
  <c r="R262" i="26"/>
  <c r="S262" i="26" s="1"/>
  <c r="T262" i="26" s="1"/>
  <c r="AC262" i="26"/>
  <c r="AA262" i="26"/>
  <c r="X91" i="26"/>
  <c r="AB91" i="26"/>
  <c r="AL259" i="26"/>
  <c r="Y259" i="26"/>
  <c r="AD259" i="26" s="1"/>
  <c r="AM259" i="26" s="1"/>
  <c r="AC259" i="26"/>
  <c r="Y172" i="26"/>
  <c r="AD172" i="26" s="1"/>
  <c r="AM172" i="26" s="1"/>
  <c r="AL172" i="26"/>
  <c r="AL201" i="26"/>
  <c r="Y201" i="26"/>
  <c r="AD201" i="26" s="1"/>
  <c r="AM201" i="26" s="1"/>
  <c r="AC201" i="26"/>
  <c r="X23" i="26"/>
  <c r="AB23" i="26"/>
  <c r="AL274" i="26"/>
  <c r="Y274" i="26"/>
  <c r="AD274" i="26" s="1"/>
  <c r="AM274" i="26" s="1"/>
  <c r="AC274" i="26"/>
  <c r="W84" i="26"/>
  <c r="X84" i="26" s="1"/>
  <c r="X152" i="26"/>
  <c r="AB152" i="26"/>
  <c r="Y203" i="26"/>
  <c r="AD203" i="26" s="1"/>
  <c r="AM203" i="26" s="1"/>
  <c r="AL203" i="26"/>
  <c r="AC203" i="26"/>
  <c r="X140" i="26"/>
  <c r="AB140" i="26"/>
  <c r="X316" i="26"/>
  <c r="AB316" i="26"/>
  <c r="X322" i="26"/>
  <c r="AB322" i="26"/>
  <c r="AL68" i="26"/>
  <c r="Y68" i="26"/>
  <c r="AD68" i="26" s="1"/>
  <c r="AM68" i="26" s="1"/>
  <c r="AC68" i="26"/>
  <c r="R199" i="26"/>
  <c r="S199" i="26" s="1"/>
  <c r="T199" i="26" s="1"/>
  <c r="AJ199" i="26"/>
  <c r="AA199" i="26"/>
  <c r="X130" i="26"/>
  <c r="AB130" i="26"/>
  <c r="AL120" i="26"/>
  <c r="Y120" i="26"/>
  <c r="AD120" i="26" s="1"/>
  <c r="AM120" i="26" s="1"/>
  <c r="AC120" i="26"/>
  <c r="X340" i="26"/>
  <c r="AB340" i="26"/>
  <c r="X147" i="26"/>
  <c r="AB147" i="26"/>
  <c r="AL137" i="26"/>
  <c r="Y137" i="26"/>
  <c r="AD137" i="26" s="1"/>
  <c r="AM137" i="26" s="1"/>
  <c r="AC137" i="26"/>
  <c r="X350" i="26"/>
  <c r="AB350" i="26"/>
  <c r="X92" i="26"/>
  <c r="AB92" i="26"/>
  <c r="X72" i="26"/>
  <c r="AB72" i="26"/>
  <c r="X211" i="26"/>
  <c r="AB211" i="26"/>
  <c r="X133" i="26"/>
  <c r="AB133" i="26"/>
  <c r="X125" i="26"/>
  <c r="AB125" i="26"/>
  <c r="X328" i="26"/>
  <c r="AB328" i="26"/>
  <c r="AL290" i="26"/>
  <c r="Y290" i="26"/>
  <c r="AD290" i="26" s="1"/>
  <c r="AM290" i="26" s="1"/>
  <c r="X15" i="26"/>
  <c r="W15" i="26"/>
  <c r="AB15" i="26"/>
  <c r="Y16" i="26"/>
  <c r="AD16" i="26" s="1"/>
  <c r="AM16" i="26" s="1"/>
  <c r="AL16" i="26"/>
  <c r="AC16" i="26"/>
  <c r="AL141" i="26"/>
  <c r="Y141" i="26"/>
  <c r="AD141" i="26" s="1"/>
  <c r="AM141" i="26" s="1"/>
  <c r="X359" i="26"/>
  <c r="AB359" i="26"/>
  <c r="AL234" i="26"/>
  <c r="Y234" i="26"/>
  <c r="AD234" i="26" s="1"/>
  <c r="AM234" i="26" s="1"/>
  <c r="X50" i="26"/>
  <c r="AB50" i="26"/>
  <c r="X112" i="26"/>
  <c r="AB112" i="26"/>
  <c r="X107" i="26"/>
  <c r="AB107" i="26"/>
  <c r="AL11" i="26"/>
  <c r="Y11" i="26"/>
  <c r="AD11" i="26" s="1"/>
  <c r="AM11" i="26" s="1"/>
  <c r="AC11" i="26"/>
  <c r="AL235" i="26"/>
  <c r="Y235" i="26"/>
  <c r="AD235" i="26" s="1"/>
  <c r="AM235" i="26" s="1"/>
  <c r="AC235" i="26"/>
  <c r="W135" i="26"/>
  <c r="AB135" i="26" s="1"/>
  <c r="X154" i="26"/>
  <c r="AB154" i="26"/>
  <c r="Y343" i="26"/>
  <c r="AD343" i="26" s="1"/>
  <c r="AM343" i="26" s="1"/>
  <c r="AL343" i="26"/>
  <c r="X355" i="26"/>
  <c r="AB355" i="26"/>
  <c r="Y347" i="26"/>
  <c r="AD347" i="26" s="1"/>
  <c r="AM347" i="26" s="1"/>
  <c r="AL347" i="26"/>
  <c r="AC347" i="26"/>
  <c r="X97" i="26"/>
  <c r="AB97" i="26"/>
  <c r="AL13" i="26"/>
  <c r="Y13" i="26"/>
  <c r="AD13" i="26" s="1"/>
  <c r="AM13" i="26" s="1"/>
  <c r="AC13" i="26"/>
  <c r="W326" i="26"/>
  <c r="X326" i="26" s="1"/>
  <c r="AB326" i="26"/>
  <c r="X95" i="26"/>
  <c r="AB95" i="26"/>
  <c r="X245" i="26"/>
  <c r="AB245" i="26"/>
  <c r="X45" i="26"/>
  <c r="AB45" i="26"/>
  <c r="W205" i="26"/>
  <c r="X205" i="26" s="1"/>
  <c r="X296" i="26"/>
  <c r="AB296" i="26"/>
  <c r="X196" i="26"/>
  <c r="AB196" i="26"/>
  <c r="X224" i="26"/>
  <c r="AB224" i="26"/>
  <c r="X260" i="26"/>
  <c r="AB260" i="26"/>
  <c r="AJ176" i="26"/>
  <c r="R176" i="26"/>
  <c r="S176" i="26" s="1"/>
  <c r="T176" i="26" s="1"/>
  <c r="AA176" i="26"/>
  <c r="Y337" i="26"/>
  <c r="AD337" i="26" s="1"/>
  <c r="AM337" i="26" s="1"/>
  <c r="AL337" i="26"/>
  <c r="Y324" i="26"/>
  <c r="AD324" i="26" s="1"/>
  <c r="AM324" i="26" s="1"/>
  <c r="AL324" i="26"/>
  <c r="Y89" i="26"/>
  <c r="AD89" i="26" s="1"/>
  <c r="AM89" i="26" s="1"/>
  <c r="AL89" i="26"/>
  <c r="X78" i="26"/>
  <c r="AB78" i="26"/>
  <c r="AL49" i="26"/>
  <c r="Y49" i="26"/>
  <c r="AD49" i="26" s="1"/>
  <c r="AM49" i="26" s="1"/>
  <c r="AC49" i="26"/>
  <c r="X74" i="26"/>
  <c r="AB74" i="26"/>
  <c r="Y31" i="26"/>
  <c r="AD31" i="26" s="1"/>
  <c r="AM31" i="26" s="1"/>
  <c r="AL31" i="26"/>
  <c r="AL56" i="26"/>
  <c r="Y56" i="26"/>
  <c r="AD56" i="26" s="1"/>
  <c r="AM56" i="26" s="1"/>
  <c r="AC56" i="26"/>
  <c r="X43" i="26"/>
  <c r="AB43" i="26"/>
  <c r="Y202" i="26"/>
  <c r="AD202" i="26" s="1"/>
  <c r="AM202" i="26" s="1"/>
  <c r="AL202" i="26"/>
  <c r="Y148" i="26"/>
  <c r="AD148" i="26" s="1"/>
  <c r="AM148" i="26" s="1"/>
  <c r="AL148" i="26"/>
  <c r="AC148" i="26"/>
  <c r="AL12" i="26"/>
  <c r="Y12" i="26"/>
  <c r="AD12" i="26" s="1"/>
  <c r="AM12" i="26" s="1"/>
  <c r="AC12" i="26"/>
  <c r="Y149" i="26"/>
  <c r="AD149" i="26" s="1"/>
  <c r="AM149" i="26" s="1"/>
  <c r="AL149" i="26"/>
  <c r="AC149" i="26"/>
  <c r="X221" i="26"/>
  <c r="AB221" i="26"/>
  <c r="X40" i="26"/>
  <c r="AB40" i="26"/>
  <c r="AL80" i="26"/>
  <c r="Y80" i="26"/>
  <c r="AD80" i="26" s="1"/>
  <c r="AM80" i="26" s="1"/>
  <c r="X295" i="26"/>
  <c r="AB295" i="26"/>
  <c r="AC39" i="26"/>
  <c r="R39" i="26"/>
  <c r="S39" i="26" s="1"/>
  <c r="T39" i="26" s="1"/>
  <c r="AJ39" i="26"/>
  <c r="AA39" i="26"/>
  <c r="Y21" i="26"/>
  <c r="AD21" i="26" s="1"/>
  <c r="AM21" i="26" s="1"/>
  <c r="AL21" i="26"/>
  <c r="AC21" i="26"/>
  <c r="X249" i="26"/>
  <c r="AB249" i="26"/>
  <c r="X32" i="26"/>
  <c r="AB32" i="26"/>
  <c r="AJ354" i="26"/>
  <c r="R354" i="26"/>
  <c r="S354" i="26" s="1"/>
  <c r="T354" i="26" s="1"/>
  <c r="AC354" i="26"/>
  <c r="AA354" i="26"/>
  <c r="W278" i="26"/>
  <c r="X278" i="26" s="1"/>
  <c r="R66" i="26"/>
  <c r="S66" i="26" s="1"/>
  <c r="T66" i="26" s="1"/>
  <c r="AJ66" i="26"/>
  <c r="AA66" i="26"/>
  <c r="AC66" i="26"/>
  <c r="X156" i="26"/>
  <c r="AB156" i="26"/>
  <c r="W64" i="26"/>
  <c r="X64" i="26" s="1"/>
  <c r="AB64" i="26"/>
  <c r="AL113" i="26"/>
  <c r="Y113" i="26"/>
  <c r="AD113" i="26" s="1"/>
  <c r="AM113" i="26" s="1"/>
  <c r="X103" i="26"/>
  <c r="AB103" i="26"/>
  <c r="W233" i="26"/>
  <c r="X233" i="26" s="1"/>
  <c r="AL114" i="26"/>
  <c r="Y114" i="26"/>
  <c r="AD114" i="26" s="1"/>
  <c r="AM114" i="26" s="1"/>
  <c r="AC114" i="26"/>
  <c r="AL111" i="26"/>
  <c r="Y111" i="26"/>
  <c r="AD111" i="26" s="1"/>
  <c r="AM111" i="26" s="1"/>
  <c r="AC111" i="26"/>
  <c r="Y298" i="26"/>
  <c r="AD298" i="26" s="1"/>
  <c r="AM298" i="26" s="1"/>
  <c r="AL298" i="26"/>
  <c r="AC298" i="26"/>
  <c r="X102" i="26"/>
  <c r="AB102" i="26"/>
  <c r="X331" i="26"/>
  <c r="AB331" i="26"/>
  <c r="U364" i="26"/>
  <c r="U365" i="26" s="1"/>
  <c r="U361" i="26"/>
  <c r="V10" i="26"/>
  <c r="V361" i="26" s="1"/>
  <c r="X163" i="26"/>
  <c r="AB163" i="26"/>
  <c r="X37" i="26"/>
  <c r="AB37" i="26"/>
  <c r="X314" i="26"/>
  <c r="AB314" i="26"/>
  <c r="X67" i="26"/>
  <c r="AB67" i="26"/>
  <c r="AL255" i="26"/>
  <c r="Y255" i="26"/>
  <c r="AD255" i="26" s="1"/>
  <c r="AM255" i="26" s="1"/>
  <c r="X241" i="26"/>
  <c r="AB241" i="26"/>
  <c r="AL214" i="26"/>
  <c r="Y214" i="26"/>
  <c r="AD214" i="26" s="1"/>
  <c r="AM214" i="26" s="1"/>
  <c r="AL182" i="26"/>
  <c r="Y182" i="26"/>
  <c r="AD182" i="26" s="1"/>
  <c r="AM182" i="26" s="1"/>
  <c r="Y277" i="26"/>
  <c r="AD277" i="26" s="1"/>
  <c r="AM277" i="26" s="1"/>
  <c r="AL277" i="26"/>
  <c r="AC277" i="26"/>
  <c r="X264" i="26"/>
  <c r="AB264" i="26"/>
  <c r="X210" i="26"/>
  <c r="AB210" i="26"/>
  <c r="Y100" i="26"/>
  <c r="AD100" i="26" s="1"/>
  <c r="AM100" i="26" s="1"/>
  <c r="AL100" i="26"/>
  <c r="X303" i="26"/>
  <c r="AB303" i="26"/>
  <c r="AJ129" i="26"/>
  <c r="R129" i="26"/>
  <c r="S129" i="26" s="1"/>
  <c r="T129" i="26" s="1"/>
  <c r="AA129" i="26"/>
  <c r="X139" i="26"/>
  <c r="AB139" i="26"/>
  <c r="X308" i="26"/>
  <c r="AB308" i="26"/>
  <c r="Y165" i="26"/>
  <c r="AD165" i="26" s="1"/>
  <c r="AM165" i="26" s="1"/>
  <c r="AL165" i="26"/>
  <c r="X109" i="26"/>
  <c r="AB109" i="26"/>
  <c r="AL63" i="26"/>
  <c r="Y63" i="26"/>
  <c r="AD63" i="26" s="1"/>
  <c r="AM63" i="26" s="1"/>
  <c r="AC63" i="26"/>
  <c r="X267" i="26"/>
  <c r="AB267" i="26"/>
  <c r="Y275" i="26"/>
  <c r="AD275" i="26" s="1"/>
  <c r="AM275" i="26" s="1"/>
  <c r="AL275" i="26"/>
  <c r="AC275" i="26"/>
  <c r="X356" i="26"/>
  <c r="AB356" i="26"/>
  <c r="X51" i="26"/>
  <c r="AB51" i="26"/>
  <c r="Y309" i="26" l="1"/>
  <c r="AD309" i="26" s="1"/>
  <c r="AM309" i="26" s="1"/>
  <c r="AL309" i="26"/>
  <c r="Y94" i="26"/>
  <c r="AD94" i="26" s="1"/>
  <c r="AM94" i="26" s="1"/>
  <c r="AL94" i="26"/>
  <c r="Y205" i="26"/>
  <c r="AD205" i="26" s="1"/>
  <c r="AM205" i="26" s="1"/>
  <c r="AL205" i="26"/>
  <c r="Y84" i="26"/>
  <c r="AD84" i="26" s="1"/>
  <c r="AM84" i="26" s="1"/>
  <c r="AL84" i="26"/>
  <c r="Y166" i="26"/>
  <c r="AD166" i="26" s="1"/>
  <c r="AM166" i="26" s="1"/>
  <c r="AL166" i="26"/>
  <c r="AL64" i="26"/>
  <c r="Y64" i="26"/>
  <c r="AD64" i="26" s="1"/>
  <c r="AM64" i="26" s="1"/>
  <c r="Y326" i="26"/>
  <c r="AD326" i="26" s="1"/>
  <c r="AM326" i="26" s="1"/>
  <c r="AL326" i="26"/>
  <c r="Y278" i="26"/>
  <c r="AD278" i="26" s="1"/>
  <c r="AM278" i="26" s="1"/>
  <c r="AL278" i="26"/>
  <c r="Y233" i="26"/>
  <c r="AD233" i="26" s="1"/>
  <c r="AM233" i="26" s="1"/>
  <c r="AL233" i="26"/>
  <c r="Y55" i="26"/>
  <c r="AD55" i="26" s="1"/>
  <c r="AM55" i="26" s="1"/>
  <c r="AL55" i="26"/>
  <c r="X183" i="26"/>
  <c r="AB183" i="26"/>
  <c r="AL350" i="26"/>
  <c r="Y350" i="26"/>
  <c r="AD350" i="26" s="1"/>
  <c r="AM350" i="26" s="1"/>
  <c r="AC350" i="26"/>
  <c r="Y341" i="26"/>
  <c r="AD341" i="26" s="1"/>
  <c r="AM341" i="26" s="1"/>
  <c r="AL341" i="26"/>
  <c r="AC341" i="26"/>
  <c r="AL188" i="26"/>
  <c r="Y188" i="26"/>
  <c r="AD188" i="26" s="1"/>
  <c r="AM188" i="26" s="1"/>
  <c r="AC188" i="26"/>
  <c r="X222" i="26"/>
  <c r="AB222" i="26"/>
  <c r="AL43" i="26"/>
  <c r="Y43" i="26"/>
  <c r="AD43" i="26" s="1"/>
  <c r="AM43" i="26" s="1"/>
  <c r="W99" i="26"/>
  <c r="X99" i="26" s="1"/>
  <c r="AB99" i="26"/>
  <c r="Y17" i="26"/>
  <c r="AD17" i="26" s="1"/>
  <c r="AM17" i="26" s="1"/>
  <c r="AL17" i="26"/>
  <c r="AC17" i="26"/>
  <c r="X76" i="26"/>
  <c r="AB76" i="26"/>
  <c r="X155" i="26"/>
  <c r="AB155" i="26"/>
  <c r="Y336" i="26"/>
  <c r="AD336" i="26" s="1"/>
  <c r="AM336" i="26" s="1"/>
  <c r="AL336" i="26"/>
  <c r="AC336" i="26"/>
  <c r="AL25" i="26"/>
  <c r="Y25" i="26"/>
  <c r="AD25" i="26" s="1"/>
  <c r="AM25" i="26" s="1"/>
  <c r="AC25" i="26"/>
  <c r="AL164" i="26"/>
  <c r="Y164" i="26"/>
  <c r="AD164" i="26" s="1"/>
  <c r="AM164" i="26" s="1"/>
  <c r="AL209" i="26"/>
  <c r="Y209" i="26"/>
  <c r="AD209" i="26" s="1"/>
  <c r="AM209" i="26" s="1"/>
  <c r="AC209" i="26"/>
  <c r="X135" i="26"/>
  <c r="AL23" i="26"/>
  <c r="Y23" i="26"/>
  <c r="AD23" i="26" s="1"/>
  <c r="AM23" i="26" s="1"/>
  <c r="AC23" i="26"/>
  <c r="AL19" i="26"/>
  <c r="Y19" i="26"/>
  <c r="AD19" i="26" s="1"/>
  <c r="AM19" i="26" s="1"/>
  <c r="Y42" i="26"/>
  <c r="AD42" i="26" s="1"/>
  <c r="AM42" i="26" s="1"/>
  <c r="AL42" i="26"/>
  <c r="AL61" i="26"/>
  <c r="Y61" i="26"/>
  <c r="AD61" i="26" s="1"/>
  <c r="AM61" i="26" s="1"/>
  <c r="AC61" i="26"/>
  <c r="X129" i="26"/>
  <c r="AB129" i="26"/>
  <c r="AL295" i="26"/>
  <c r="Y295" i="26"/>
  <c r="AD295" i="26" s="1"/>
  <c r="AM295" i="26" s="1"/>
  <c r="AL28" i="26"/>
  <c r="Y28" i="26"/>
  <c r="AD28" i="26" s="1"/>
  <c r="AM28" i="26" s="1"/>
  <c r="AC28" i="26"/>
  <c r="AL250" i="26"/>
  <c r="Y250" i="26"/>
  <c r="AD250" i="26" s="1"/>
  <c r="AM250" i="26" s="1"/>
  <c r="Y193" i="26"/>
  <c r="AD193" i="26" s="1"/>
  <c r="AM193" i="26" s="1"/>
  <c r="AL193" i="26"/>
  <c r="Y333" i="26"/>
  <c r="AD333" i="26" s="1"/>
  <c r="AM333" i="26" s="1"/>
  <c r="AL333" i="26"/>
  <c r="AC333" i="26"/>
  <c r="X39" i="26"/>
  <c r="AB39" i="26"/>
  <c r="Y95" i="26"/>
  <c r="AD95" i="26" s="1"/>
  <c r="AM95" i="26" s="1"/>
  <c r="AL95" i="26"/>
  <c r="AC95" i="26"/>
  <c r="AL302" i="26"/>
  <c r="Y302" i="26"/>
  <c r="AD302" i="26" s="1"/>
  <c r="AM302" i="26" s="1"/>
  <c r="AC302" i="26"/>
  <c r="Y51" i="26"/>
  <c r="AD51" i="26" s="1"/>
  <c r="AM51" i="26" s="1"/>
  <c r="AL51" i="26"/>
  <c r="AC51" i="26"/>
  <c r="X66" i="26"/>
  <c r="AB66" i="26"/>
  <c r="X176" i="26"/>
  <c r="AB176" i="26"/>
  <c r="Y356" i="26"/>
  <c r="AD356" i="26" s="1"/>
  <c r="AM356" i="26" s="1"/>
  <c r="AL356" i="26"/>
  <c r="AC356" i="26"/>
  <c r="AB278" i="26"/>
  <c r="Y322" i="26"/>
  <c r="AD322" i="26" s="1"/>
  <c r="AM322" i="26" s="1"/>
  <c r="AL322" i="26"/>
  <c r="AC322" i="26"/>
  <c r="X169" i="26"/>
  <c r="AB169" i="26"/>
  <c r="Y353" i="26"/>
  <c r="AD353" i="26" s="1"/>
  <c r="AM353" i="26" s="1"/>
  <c r="AL353" i="26"/>
  <c r="Y14" i="26"/>
  <c r="AD14" i="26" s="1"/>
  <c r="AM14" i="26" s="1"/>
  <c r="AL14" i="26"/>
  <c r="AC14" i="26"/>
  <c r="X187" i="26"/>
  <c r="AB187" i="26"/>
  <c r="AL194" i="26"/>
  <c r="Y194" i="26"/>
  <c r="AD194" i="26" s="1"/>
  <c r="AM194" i="26" s="1"/>
  <c r="AC194" i="26"/>
  <c r="Y34" i="26"/>
  <c r="AD34" i="26" s="1"/>
  <c r="AM34" i="26" s="1"/>
  <c r="AL34" i="26"/>
  <c r="AC34" i="26"/>
  <c r="X179" i="26"/>
  <c r="AB179" i="26"/>
  <c r="Y352" i="26"/>
  <c r="AD352" i="26" s="1"/>
  <c r="AM352" i="26" s="1"/>
  <c r="AL352" i="26"/>
  <c r="AC352" i="26"/>
  <c r="X293" i="26"/>
  <c r="AB293" i="26"/>
  <c r="AL175" i="26"/>
  <c r="Y175" i="26"/>
  <c r="AD175" i="26" s="1"/>
  <c r="AM175" i="26" s="1"/>
  <c r="AL83" i="26"/>
  <c r="Y83" i="26"/>
  <c r="AD83" i="26" s="1"/>
  <c r="AM83" i="26" s="1"/>
  <c r="AC83" i="26"/>
  <c r="AL40" i="26"/>
  <c r="Y40" i="26"/>
  <c r="AD40" i="26" s="1"/>
  <c r="AM40" i="26" s="1"/>
  <c r="AC40" i="26"/>
  <c r="X217" i="26"/>
  <c r="AB217" i="26"/>
  <c r="AL139" i="26"/>
  <c r="Y139" i="26"/>
  <c r="AD139" i="26" s="1"/>
  <c r="AM139" i="26" s="1"/>
  <c r="AC139" i="26"/>
  <c r="Y15" i="26"/>
  <c r="AD15" i="26" s="1"/>
  <c r="AM15" i="26" s="1"/>
  <c r="AL15" i="26"/>
  <c r="X238" i="26"/>
  <c r="AB238" i="26"/>
  <c r="AL320" i="26"/>
  <c r="Y320" i="26"/>
  <c r="AD320" i="26" s="1"/>
  <c r="AM320" i="26" s="1"/>
  <c r="AC320" i="26"/>
  <c r="AL29" i="26"/>
  <c r="Y29" i="26"/>
  <c r="AD29" i="26" s="1"/>
  <c r="AM29" i="26" s="1"/>
  <c r="X239" i="26"/>
  <c r="AB239" i="26"/>
  <c r="AL190" i="26"/>
  <c r="Y190" i="26"/>
  <c r="AD190" i="26" s="1"/>
  <c r="AM190" i="26" s="1"/>
  <c r="AC190" i="26"/>
  <c r="AA364" i="26"/>
  <c r="AA361" i="26"/>
  <c r="Y314" i="26"/>
  <c r="AD314" i="26" s="1"/>
  <c r="AM314" i="26" s="1"/>
  <c r="AL314" i="26"/>
  <c r="AL53" i="26"/>
  <c r="Y53" i="26"/>
  <c r="AD53" i="26" s="1"/>
  <c r="AM53" i="26" s="1"/>
  <c r="AL195" i="26"/>
  <c r="Y195" i="26"/>
  <c r="AD195" i="26" s="1"/>
  <c r="AM195" i="26" s="1"/>
  <c r="AC195" i="26"/>
  <c r="AB233" i="26"/>
  <c r="AL224" i="26"/>
  <c r="Y224" i="26"/>
  <c r="AD224" i="26" s="1"/>
  <c r="AM224" i="26" s="1"/>
  <c r="AC224" i="26"/>
  <c r="Y147" i="26"/>
  <c r="AD147" i="26" s="1"/>
  <c r="AM147" i="26" s="1"/>
  <c r="AL147" i="26"/>
  <c r="AC147" i="26"/>
  <c r="Y140" i="26"/>
  <c r="AD140" i="26" s="1"/>
  <c r="AM140" i="26" s="1"/>
  <c r="AL140" i="26"/>
  <c r="AB166" i="26"/>
  <c r="X52" i="26"/>
  <c r="AB52" i="26"/>
  <c r="Y170" i="26"/>
  <c r="AD170" i="26" s="1"/>
  <c r="AM170" i="26" s="1"/>
  <c r="AL170" i="26"/>
  <c r="AC170" i="26"/>
  <c r="W204" i="26"/>
  <c r="AB204" i="26" s="1"/>
  <c r="Y346" i="26"/>
  <c r="AD346" i="26" s="1"/>
  <c r="AM346" i="26" s="1"/>
  <c r="AL346" i="26"/>
  <c r="AC346" i="26"/>
  <c r="Y332" i="26"/>
  <c r="AD332" i="26" s="1"/>
  <c r="AM332" i="26" s="1"/>
  <c r="AL332" i="26"/>
  <c r="AC332" i="26"/>
  <c r="X189" i="26"/>
  <c r="AB189" i="26"/>
  <c r="AB94" i="26"/>
  <c r="X177" i="26"/>
  <c r="AB177" i="26"/>
  <c r="AL315" i="26"/>
  <c r="Y315" i="26"/>
  <c r="AD315" i="26" s="1"/>
  <c r="AM315" i="26" s="1"/>
  <c r="Y327" i="26"/>
  <c r="AD327" i="26" s="1"/>
  <c r="AM327" i="26" s="1"/>
  <c r="AL327" i="26"/>
  <c r="R364" i="26"/>
  <c r="S10" i="26"/>
  <c r="Y210" i="26"/>
  <c r="AD210" i="26" s="1"/>
  <c r="AM210" i="26" s="1"/>
  <c r="AL210" i="26"/>
  <c r="AL196" i="26"/>
  <c r="Y196" i="26"/>
  <c r="AD196" i="26" s="1"/>
  <c r="AM196" i="26" s="1"/>
  <c r="AC196" i="26"/>
  <c r="AL340" i="26"/>
  <c r="Y340" i="26"/>
  <c r="AD340" i="26" s="1"/>
  <c r="AM340" i="26" s="1"/>
  <c r="X132" i="26"/>
  <c r="AB132" i="26"/>
  <c r="Y321" i="26"/>
  <c r="AD321" i="26" s="1"/>
  <c r="AM321" i="26" s="1"/>
  <c r="AL321" i="26"/>
  <c r="Y124" i="26"/>
  <c r="AD124" i="26" s="1"/>
  <c r="AM124" i="26" s="1"/>
  <c r="AL124" i="26"/>
  <c r="Y312" i="26"/>
  <c r="AD312" i="26" s="1"/>
  <c r="AM312" i="26" s="1"/>
  <c r="AL312" i="26"/>
  <c r="AC312" i="26"/>
  <c r="Y253" i="26"/>
  <c r="AD253" i="26" s="1"/>
  <c r="AM253" i="26" s="1"/>
  <c r="AL253" i="26"/>
  <c r="AC253" i="26"/>
  <c r="AL228" i="26"/>
  <c r="Y228" i="26"/>
  <c r="AD228" i="26" s="1"/>
  <c r="AM228" i="26" s="1"/>
  <c r="AL59" i="26"/>
  <c r="Y59" i="26"/>
  <c r="AD59" i="26" s="1"/>
  <c r="AM59" i="26" s="1"/>
  <c r="AL279" i="26"/>
  <c r="Y279" i="26"/>
  <c r="AD279" i="26" s="1"/>
  <c r="AM279" i="26" s="1"/>
  <c r="AC279" i="26"/>
  <c r="AL360" i="26"/>
  <c r="Y360" i="26"/>
  <c r="AD360" i="26" s="1"/>
  <c r="AM360" i="26" s="1"/>
  <c r="AL267" i="26"/>
  <c r="Y267" i="26"/>
  <c r="AD267" i="26" s="1"/>
  <c r="AM267" i="26" s="1"/>
  <c r="AC267" i="26"/>
  <c r="Y328" i="26"/>
  <c r="AD328" i="26" s="1"/>
  <c r="AM328" i="26" s="1"/>
  <c r="AL328" i="26"/>
  <c r="AC328" i="26"/>
  <c r="AL48" i="26"/>
  <c r="Y48" i="26"/>
  <c r="AD48" i="26" s="1"/>
  <c r="AM48" i="26" s="1"/>
  <c r="Y91" i="26"/>
  <c r="AD91" i="26" s="1"/>
  <c r="AM91" i="26" s="1"/>
  <c r="AL91" i="26"/>
  <c r="Y296" i="26"/>
  <c r="AD296" i="26" s="1"/>
  <c r="AM296" i="26" s="1"/>
  <c r="AL296" i="26"/>
  <c r="AC296" i="26"/>
  <c r="AL73" i="26"/>
  <c r="Y73" i="26"/>
  <c r="AD73" i="26" s="1"/>
  <c r="AM73" i="26" s="1"/>
  <c r="AC73" i="26"/>
  <c r="X272" i="26"/>
  <c r="AB272" i="26"/>
  <c r="Y225" i="26"/>
  <c r="AD225" i="26" s="1"/>
  <c r="AM225" i="26" s="1"/>
  <c r="AL225" i="26"/>
  <c r="AC225" i="26"/>
  <c r="AL138" i="26"/>
  <c r="Y138" i="26"/>
  <c r="AD138" i="26" s="1"/>
  <c r="AM138" i="26" s="1"/>
  <c r="AC138" i="26"/>
  <c r="X247" i="26"/>
  <c r="AB247" i="26"/>
  <c r="Y107" i="26"/>
  <c r="AD107" i="26" s="1"/>
  <c r="AM107" i="26" s="1"/>
  <c r="AL107" i="26"/>
  <c r="AC107" i="26"/>
  <c r="AL133" i="26"/>
  <c r="Y133" i="26"/>
  <c r="AD133" i="26" s="1"/>
  <c r="AM133" i="26" s="1"/>
  <c r="X252" i="26"/>
  <c r="AB252" i="26"/>
  <c r="X319" i="26"/>
  <c r="AB319" i="26"/>
  <c r="Y115" i="26"/>
  <c r="AD115" i="26" s="1"/>
  <c r="AM115" i="26" s="1"/>
  <c r="AL115" i="26"/>
  <c r="AC115" i="26"/>
  <c r="Y32" i="26"/>
  <c r="AD32" i="26" s="1"/>
  <c r="AM32" i="26" s="1"/>
  <c r="AL32" i="26"/>
  <c r="Y157" i="26"/>
  <c r="AD157" i="26" s="1"/>
  <c r="AM157" i="26" s="1"/>
  <c r="AL157" i="26"/>
  <c r="AC157" i="26"/>
  <c r="Y288" i="26"/>
  <c r="AD288" i="26" s="1"/>
  <c r="AM288" i="26" s="1"/>
  <c r="AL288" i="26"/>
  <c r="AC288" i="26"/>
  <c r="Y136" i="26"/>
  <c r="AD136" i="26" s="1"/>
  <c r="AM136" i="26" s="1"/>
  <c r="AL136" i="26"/>
  <c r="AL146" i="26"/>
  <c r="Y146" i="26"/>
  <c r="AD146" i="26" s="1"/>
  <c r="AM146" i="26" s="1"/>
  <c r="AL37" i="26"/>
  <c r="Y37" i="26"/>
  <c r="AD37" i="26" s="1"/>
  <c r="AM37" i="26" s="1"/>
  <c r="X161" i="26"/>
  <c r="AB161" i="26"/>
  <c r="Y163" i="26"/>
  <c r="AD163" i="26" s="1"/>
  <c r="AM163" i="26" s="1"/>
  <c r="AL163" i="26"/>
  <c r="AC163" i="26"/>
  <c r="AL24" i="26"/>
  <c r="Y24" i="26"/>
  <c r="AD24" i="26" s="1"/>
  <c r="AM24" i="26" s="1"/>
  <c r="W87" i="26"/>
  <c r="X87" i="26" s="1"/>
  <c r="AL50" i="26"/>
  <c r="Y50" i="26"/>
  <c r="AD50" i="26" s="1"/>
  <c r="AM50" i="26" s="1"/>
  <c r="X197" i="26"/>
  <c r="AB197" i="26"/>
  <c r="AL270" i="26"/>
  <c r="Y270" i="26"/>
  <c r="AD270" i="26" s="1"/>
  <c r="AM270" i="26" s="1"/>
  <c r="AL78" i="26"/>
  <c r="Y78" i="26"/>
  <c r="AD78" i="26" s="1"/>
  <c r="AM78" i="26" s="1"/>
  <c r="Y130" i="26"/>
  <c r="AD130" i="26" s="1"/>
  <c r="AM130" i="26" s="1"/>
  <c r="AL130" i="26"/>
  <c r="AB84" i="26"/>
  <c r="Y184" i="26"/>
  <c r="AD184" i="26" s="1"/>
  <c r="AM184" i="26" s="1"/>
  <c r="AL184" i="26"/>
  <c r="AL128" i="26"/>
  <c r="Y128" i="26"/>
  <c r="AD128" i="26" s="1"/>
  <c r="AM128" i="26" s="1"/>
  <c r="AL304" i="26"/>
  <c r="Y304" i="26"/>
  <c r="AD304" i="26" s="1"/>
  <c r="AM304" i="26" s="1"/>
  <c r="Y263" i="26"/>
  <c r="AD263" i="26" s="1"/>
  <c r="AM263" i="26" s="1"/>
  <c r="AL263" i="26"/>
  <c r="AL60" i="26"/>
  <c r="Y60" i="26"/>
  <c r="AD60" i="26" s="1"/>
  <c r="AM60" i="26" s="1"/>
  <c r="AL289" i="26"/>
  <c r="Y289" i="26"/>
  <c r="AD289" i="26" s="1"/>
  <c r="AM289" i="26" s="1"/>
  <c r="AC289" i="26"/>
  <c r="Y303" i="26"/>
  <c r="AD303" i="26" s="1"/>
  <c r="AM303" i="26" s="1"/>
  <c r="AL303" i="26"/>
  <c r="X354" i="26"/>
  <c r="AB354" i="26"/>
  <c r="X82" i="26"/>
  <c r="AB82" i="26"/>
  <c r="Y112" i="26"/>
  <c r="AD112" i="26" s="1"/>
  <c r="AM112" i="26" s="1"/>
  <c r="AL112" i="26"/>
  <c r="AL208" i="26"/>
  <c r="Y208" i="26"/>
  <c r="AD208" i="26" s="1"/>
  <c r="AM208" i="26" s="1"/>
  <c r="AL264" i="26"/>
  <c r="Y264" i="26"/>
  <c r="AD264" i="26" s="1"/>
  <c r="AM264" i="26" s="1"/>
  <c r="Y342" i="26"/>
  <c r="AD342" i="26" s="1"/>
  <c r="AM342" i="26" s="1"/>
  <c r="AL342" i="26"/>
  <c r="Y152" i="26"/>
  <c r="AD152" i="26" s="1"/>
  <c r="AM152" i="26" s="1"/>
  <c r="AL152" i="26"/>
  <c r="AC152" i="26"/>
  <c r="Y62" i="26"/>
  <c r="AD62" i="26" s="1"/>
  <c r="AM62" i="26" s="1"/>
  <c r="AL62" i="26"/>
  <c r="AL249" i="26"/>
  <c r="Y249" i="26"/>
  <c r="AD249" i="26" s="1"/>
  <c r="AM249" i="26" s="1"/>
  <c r="AC249" i="26"/>
  <c r="W262" i="26"/>
  <c r="X262" i="26" s="1"/>
  <c r="AL46" i="26"/>
  <c r="Y46" i="26"/>
  <c r="AD46" i="26" s="1"/>
  <c r="AM46" i="26" s="1"/>
  <c r="Y286" i="26"/>
  <c r="AD286" i="26" s="1"/>
  <c r="AM286" i="26" s="1"/>
  <c r="AL286" i="26"/>
  <c r="AC286" i="26"/>
  <c r="AL160" i="26"/>
  <c r="Y160" i="26"/>
  <c r="AD160" i="26" s="1"/>
  <c r="AM160" i="26" s="1"/>
  <c r="AC160" i="26"/>
  <c r="AL123" i="26"/>
  <c r="Y123" i="26"/>
  <c r="AD123" i="26" s="1"/>
  <c r="AM123" i="26" s="1"/>
  <c r="AC123" i="26"/>
  <c r="AL121" i="26"/>
  <c r="Y121" i="26"/>
  <c r="AD121" i="26" s="1"/>
  <c r="AM121" i="26" s="1"/>
  <c r="AC121" i="26"/>
  <c r="AL110" i="26"/>
  <c r="Y110" i="26"/>
  <c r="AD110" i="26" s="1"/>
  <c r="AM110" i="26" s="1"/>
  <c r="AC110" i="26"/>
  <c r="Y329" i="26"/>
  <c r="AD329" i="26" s="1"/>
  <c r="AM329" i="26" s="1"/>
  <c r="AL329" i="26"/>
  <c r="AL88" i="26"/>
  <c r="Y88" i="26"/>
  <c r="AD88" i="26" s="1"/>
  <c r="AM88" i="26" s="1"/>
  <c r="AC88" i="26"/>
  <c r="Y311" i="26"/>
  <c r="AD311" i="26" s="1"/>
  <c r="AM311" i="26" s="1"/>
  <c r="AL311" i="26"/>
  <c r="Y122" i="26"/>
  <c r="AD122" i="26" s="1"/>
  <c r="AM122" i="26" s="1"/>
  <c r="AL122" i="26"/>
  <c r="Y307" i="26"/>
  <c r="AD307" i="26" s="1"/>
  <c r="AM307" i="26" s="1"/>
  <c r="AL307" i="26"/>
  <c r="Y241" i="26"/>
  <c r="AD241" i="26" s="1"/>
  <c r="AM241" i="26" s="1"/>
  <c r="AL241" i="26"/>
  <c r="AC241" i="26"/>
  <c r="AL67" i="26"/>
  <c r="Y67" i="26"/>
  <c r="AD67" i="26" s="1"/>
  <c r="AM67" i="26" s="1"/>
  <c r="AC67" i="26"/>
  <c r="Y316" i="26"/>
  <c r="AD316" i="26" s="1"/>
  <c r="AM316" i="26" s="1"/>
  <c r="AL316" i="26"/>
  <c r="Y74" i="26"/>
  <c r="AD74" i="26" s="1"/>
  <c r="AM74" i="26" s="1"/>
  <c r="AL74" i="26"/>
  <c r="AL261" i="26"/>
  <c r="Y261" i="26"/>
  <c r="AD261" i="26" s="1"/>
  <c r="AM261" i="26" s="1"/>
  <c r="AL125" i="26"/>
  <c r="Y125" i="26"/>
  <c r="AD125" i="26" s="1"/>
  <c r="AM125" i="26" s="1"/>
  <c r="AC125" i="26"/>
  <c r="Y256" i="26"/>
  <c r="AD256" i="26" s="1"/>
  <c r="AM256" i="26" s="1"/>
  <c r="AL256" i="26"/>
  <c r="AC256" i="26"/>
  <c r="AL93" i="26"/>
  <c r="Y93" i="26"/>
  <c r="AD93" i="26" s="1"/>
  <c r="AM93" i="26" s="1"/>
  <c r="AC93" i="26"/>
  <c r="Y351" i="26"/>
  <c r="AD351" i="26" s="1"/>
  <c r="AM351" i="26" s="1"/>
  <c r="AL351" i="26"/>
  <c r="AL151" i="26"/>
  <c r="Y151" i="26"/>
  <c r="AD151" i="26" s="1"/>
  <c r="AM151" i="26" s="1"/>
  <c r="AL200" i="26"/>
  <c r="Y200" i="26"/>
  <c r="AD200" i="26" s="1"/>
  <c r="AM200" i="26" s="1"/>
  <c r="AC200" i="26"/>
  <c r="AL211" i="26"/>
  <c r="Y211" i="26"/>
  <c r="AD211" i="26" s="1"/>
  <c r="AM211" i="26" s="1"/>
  <c r="AC211" i="26"/>
  <c r="Y331" i="26"/>
  <c r="AD331" i="26" s="1"/>
  <c r="AM331" i="26" s="1"/>
  <c r="AL331" i="26"/>
  <c r="AC331" i="26"/>
  <c r="Y359" i="26"/>
  <c r="AD359" i="26" s="1"/>
  <c r="AM359" i="26" s="1"/>
  <c r="AL359" i="26"/>
  <c r="Y72" i="26"/>
  <c r="AD72" i="26" s="1"/>
  <c r="AM72" i="26" s="1"/>
  <c r="AL72" i="26"/>
  <c r="AC72" i="26"/>
  <c r="Y44" i="26"/>
  <c r="AD44" i="26" s="1"/>
  <c r="AM44" i="26" s="1"/>
  <c r="AL44" i="26"/>
  <c r="AL231" i="26"/>
  <c r="Y231" i="26"/>
  <c r="AD231" i="26" s="1"/>
  <c r="AM231" i="26" s="1"/>
  <c r="AC231" i="26"/>
  <c r="Y119" i="26"/>
  <c r="AD119" i="26" s="1"/>
  <c r="AM119" i="26" s="1"/>
  <c r="AL119" i="26"/>
  <c r="AC119" i="26"/>
  <c r="AL18" i="26"/>
  <c r="Y18" i="26"/>
  <c r="AD18" i="26" s="1"/>
  <c r="AM18" i="26" s="1"/>
  <c r="Y243" i="26"/>
  <c r="AD243" i="26" s="1"/>
  <c r="AM243" i="26" s="1"/>
  <c r="AL243" i="26"/>
  <c r="AL35" i="26"/>
  <c r="Y35" i="26"/>
  <c r="AD35" i="26" s="1"/>
  <c r="AM35" i="26" s="1"/>
  <c r="AL310" i="26"/>
  <c r="Y310" i="26"/>
  <c r="AD310" i="26" s="1"/>
  <c r="AM310" i="26" s="1"/>
  <c r="AC310" i="26"/>
  <c r="X105" i="26"/>
  <c r="AB105" i="26"/>
  <c r="Y30" i="26"/>
  <c r="AD30" i="26" s="1"/>
  <c r="AM30" i="26" s="1"/>
  <c r="AL30" i="26"/>
  <c r="Y20" i="26"/>
  <c r="AD20" i="26" s="1"/>
  <c r="AM20" i="26" s="1"/>
  <c r="AL20" i="26"/>
  <c r="AC20" i="26"/>
  <c r="X227" i="26"/>
  <c r="AB227" i="26"/>
  <c r="X273" i="26"/>
  <c r="AB273" i="26"/>
  <c r="Y174" i="26"/>
  <c r="AD174" i="26" s="1"/>
  <c r="AM174" i="26" s="1"/>
  <c r="AL174" i="26"/>
  <c r="AC174" i="26"/>
  <c r="AL260" i="26"/>
  <c r="Y260" i="26"/>
  <c r="AD260" i="26" s="1"/>
  <c r="AM260" i="26" s="1"/>
  <c r="AC260" i="26"/>
  <c r="AL221" i="26"/>
  <c r="Y221" i="26"/>
  <c r="AD221" i="26" s="1"/>
  <c r="AM221" i="26" s="1"/>
  <c r="AC221" i="26"/>
  <c r="X232" i="26"/>
  <c r="AB232" i="26"/>
  <c r="AL103" i="26"/>
  <c r="Y103" i="26"/>
  <c r="AD103" i="26" s="1"/>
  <c r="AM103" i="26" s="1"/>
  <c r="AC103" i="26"/>
  <c r="AB205" i="26"/>
  <c r="Y45" i="26"/>
  <c r="AD45" i="26" s="1"/>
  <c r="AM45" i="26" s="1"/>
  <c r="AL45" i="26"/>
  <c r="Y308" i="26"/>
  <c r="AD308" i="26" s="1"/>
  <c r="AM308" i="26" s="1"/>
  <c r="AL308" i="26"/>
  <c r="AC308" i="26"/>
  <c r="Y102" i="26"/>
  <c r="AD102" i="26" s="1"/>
  <c r="AM102" i="26" s="1"/>
  <c r="AL102" i="26"/>
  <c r="AC102" i="26"/>
  <c r="AL154" i="26"/>
  <c r="Y154" i="26"/>
  <c r="AD154" i="26" s="1"/>
  <c r="AM154" i="26" s="1"/>
  <c r="AC154" i="26"/>
  <c r="Y101" i="26"/>
  <c r="AD101" i="26" s="1"/>
  <c r="AM101" i="26" s="1"/>
  <c r="AL101" i="26"/>
  <c r="AL168" i="26"/>
  <c r="Y168" i="26"/>
  <c r="AD168" i="26" s="1"/>
  <c r="AM168" i="26" s="1"/>
  <c r="AC168" i="26"/>
  <c r="Y70" i="26"/>
  <c r="AD70" i="26" s="1"/>
  <c r="AM70" i="26" s="1"/>
  <c r="AL70" i="26"/>
  <c r="AC70" i="26"/>
  <c r="X257" i="26"/>
  <c r="AB257" i="26"/>
  <c r="Y65" i="26"/>
  <c r="AD65" i="26" s="1"/>
  <c r="AM65" i="26" s="1"/>
  <c r="AL65" i="26"/>
  <c r="AC65" i="26"/>
  <c r="AL173" i="26"/>
  <c r="Y173" i="26"/>
  <c r="AD173" i="26" s="1"/>
  <c r="AM173" i="26" s="1"/>
  <c r="AL54" i="26"/>
  <c r="Y54" i="26"/>
  <c r="AD54" i="26" s="1"/>
  <c r="AM54" i="26" s="1"/>
  <c r="AC54" i="26"/>
  <c r="AL186" i="26"/>
  <c r="Y186" i="26"/>
  <c r="AD186" i="26" s="1"/>
  <c r="AM186" i="26" s="1"/>
  <c r="AC186" i="26"/>
  <c r="Y349" i="26"/>
  <c r="AD349" i="26" s="1"/>
  <c r="AM349" i="26" s="1"/>
  <c r="AL349" i="26"/>
  <c r="AC349" i="26"/>
  <c r="Y97" i="26"/>
  <c r="AD97" i="26" s="1"/>
  <c r="AM97" i="26" s="1"/>
  <c r="AL97" i="26"/>
  <c r="AC97" i="26"/>
  <c r="AL178" i="26"/>
  <c r="Y178" i="26"/>
  <c r="AD178" i="26" s="1"/>
  <c r="AM178" i="26" s="1"/>
  <c r="AL98" i="26"/>
  <c r="Y98" i="26"/>
  <c r="AD98" i="26" s="1"/>
  <c r="AM98" i="26" s="1"/>
  <c r="X283" i="26"/>
  <c r="AB283" i="26"/>
  <c r="AL108" i="26"/>
  <c r="Y108" i="26"/>
  <c r="AD108" i="26" s="1"/>
  <c r="AM108" i="26" s="1"/>
  <c r="AC108" i="26"/>
  <c r="AL271" i="26"/>
  <c r="Y271" i="26"/>
  <c r="AD271" i="26" s="1"/>
  <c r="AM271" i="26" s="1"/>
  <c r="AL109" i="26"/>
  <c r="Y109" i="26"/>
  <c r="AD109" i="26" s="1"/>
  <c r="AM109" i="26" s="1"/>
  <c r="AC109" i="26"/>
  <c r="AL355" i="26"/>
  <c r="Y355" i="26"/>
  <c r="AD355" i="26" s="1"/>
  <c r="AM355" i="26" s="1"/>
  <c r="AC355" i="26"/>
  <c r="X258" i="26"/>
  <c r="AB258" i="26"/>
  <c r="Y156" i="26"/>
  <c r="AD156" i="26" s="1"/>
  <c r="AM156" i="26" s="1"/>
  <c r="AL156" i="26"/>
  <c r="AC156" i="26"/>
  <c r="Y245" i="26"/>
  <c r="AD245" i="26" s="1"/>
  <c r="AM245" i="26" s="1"/>
  <c r="AL245" i="26"/>
  <c r="AC245" i="26"/>
  <c r="Y92" i="26"/>
  <c r="AD92" i="26" s="1"/>
  <c r="AM92" i="26" s="1"/>
  <c r="AL92" i="26"/>
  <c r="AC92" i="26"/>
  <c r="X199" i="26"/>
  <c r="AB199" i="26"/>
  <c r="Y301" i="26"/>
  <c r="AD301" i="26" s="1"/>
  <c r="AM301" i="26" s="1"/>
  <c r="AL301" i="26"/>
  <c r="AC301" i="26"/>
  <c r="AL254" i="26"/>
  <c r="Y254" i="26"/>
  <c r="AD254" i="26" s="1"/>
  <c r="AM254" i="26" s="1"/>
  <c r="AC254" i="26"/>
  <c r="AL153" i="26"/>
  <c r="Y153" i="26"/>
  <c r="AD153" i="26" s="1"/>
  <c r="AM153" i="26" s="1"/>
  <c r="Y192" i="26"/>
  <c r="AD192" i="26" s="1"/>
  <c r="AM192" i="26" s="1"/>
  <c r="AL192" i="26"/>
  <c r="AL47" i="26"/>
  <c r="Y47" i="26"/>
  <c r="AD47" i="26" s="1"/>
  <c r="AM47" i="26" s="1"/>
  <c r="AL134" i="26"/>
  <c r="Y134" i="26"/>
  <c r="AD134" i="26" s="1"/>
  <c r="AM134" i="26" s="1"/>
  <c r="Y69" i="26"/>
  <c r="AD69" i="26" s="1"/>
  <c r="AM69" i="26" s="1"/>
  <c r="AL69" i="26"/>
  <c r="AC69" i="26"/>
  <c r="AL99" i="26" l="1"/>
  <c r="Y99" i="26"/>
  <c r="AD99" i="26" s="1"/>
  <c r="AM99" i="26" s="1"/>
  <c r="AL262" i="26"/>
  <c r="Y262" i="26"/>
  <c r="AD262" i="26" s="1"/>
  <c r="AM262" i="26" s="1"/>
  <c r="Y87" i="26"/>
  <c r="AD87" i="26" s="1"/>
  <c r="AM87" i="26" s="1"/>
  <c r="AL87" i="26"/>
  <c r="Y232" i="26"/>
  <c r="AD232" i="26" s="1"/>
  <c r="AM232" i="26" s="1"/>
  <c r="AL232" i="26"/>
  <c r="AC232" i="26"/>
  <c r="AL179" i="26"/>
  <c r="Y179" i="26"/>
  <c r="AD179" i="26" s="1"/>
  <c r="AM179" i="26" s="1"/>
  <c r="AC179" i="26"/>
  <c r="AL161" i="26"/>
  <c r="Y161" i="26"/>
  <c r="AD161" i="26" s="1"/>
  <c r="AM161" i="26" s="1"/>
  <c r="X204" i="26"/>
  <c r="Y135" i="26"/>
  <c r="AD135" i="26" s="1"/>
  <c r="AM135" i="26" s="1"/>
  <c r="AL135" i="26"/>
  <c r="Y252" i="26"/>
  <c r="AD252" i="26" s="1"/>
  <c r="AM252" i="26" s="1"/>
  <c r="AL252" i="26"/>
  <c r="AC252" i="26"/>
  <c r="S365" i="26"/>
  <c r="S364" i="26"/>
  <c r="T10" i="26"/>
  <c r="AL105" i="26"/>
  <c r="Y105" i="26"/>
  <c r="AD105" i="26" s="1"/>
  <c r="AM105" i="26" s="1"/>
  <c r="Y217" i="26"/>
  <c r="AD217" i="26" s="1"/>
  <c r="AM217" i="26" s="1"/>
  <c r="AL217" i="26"/>
  <c r="AL177" i="26"/>
  <c r="Y177" i="26"/>
  <c r="AD177" i="26" s="1"/>
  <c r="AM177" i="26" s="1"/>
  <c r="Y82" i="26"/>
  <c r="AD82" i="26" s="1"/>
  <c r="AM82" i="26" s="1"/>
  <c r="AL82" i="26"/>
  <c r="Y354" i="26"/>
  <c r="AD354" i="26" s="1"/>
  <c r="AM354" i="26" s="1"/>
  <c r="AL354" i="26"/>
  <c r="Y222" i="26"/>
  <c r="AD222" i="26" s="1"/>
  <c r="AM222" i="26" s="1"/>
  <c r="AL222" i="26"/>
  <c r="AB87" i="26"/>
  <c r="Y189" i="26"/>
  <c r="AD189" i="26" s="1"/>
  <c r="AM189" i="26" s="1"/>
  <c r="AL189" i="26"/>
  <c r="AC189" i="26"/>
  <c r="AL176" i="26"/>
  <c r="Y176" i="26"/>
  <c r="AD176" i="26" s="1"/>
  <c r="AM176" i="26" s="1"/>
  <c r="AC176" i="26"/>
  <c r="AB262" i="26"/>
  <c r="Y199" i="26"/>
  <c r="AD199" i="26" s="1"/>
  <c r="AM199" i="26" s="1"/>
  <c r="AL199" i="26"/>
  <c r="AC199" i="26"/>
  <c r="AL52" i="26"/>
  <c r="Y52" i="26"/>
  <c r="AD52" i="26" s="1"/>
  <c r="AM52" i="26" s="1"/>
  <c r="AC52" i="26"/>
  <c r="AL273" i="26"/>
  <c r="Y273" i="26"/>
  <c r="AD273" i="26" s="1"/>
  <c r="AM273" i="26" s="1"/>
  <c r="AL247" i="26"/>
  <c r="Y247" i="26"/>
  <c r="AD247" i="26" s="1"/>
  <c r="AM247" i="26" s="1"/>
  <c r="AC247" i="26"/>
  <c r="AL257" i="26"/>
  <c r="Y257" i="26"/>
  <c r="AD257" i="26" s="1"/>
  <c r="AM257" i="26" s="1"/>
  <c r="AL132" i="26"/>
  <c r="Y132" i="26"/>
  <c r="AD132" i="26" s="1"/>
  <c r="AM132" i="26" s="1"/>
  <c r="AC132" i="26"/>
  <c r="Y293" i="26"/>
  <c r="AD293" i="26" s="1"/>
  <c r="AM293" i="26" s="1"/>
  <c r="AL293" i="26"/>
  <c r="AL169" i="26"/>
  <c r="Y169" i="26"/>
  <c r="AD169" i="26" s="1"/>
  <c r="AM169" i="26" s="1"/>
  <c r="Y155" i="26"/>
  <c r="AD155" i="26" s="1"/>
  <c r="AM155" i="26" s="1"/>
  <c r="AL155" i="26"/>
  <c r="AC155" i="26"/>
  <c r="Y66" i="26"/>
  <c r="AD66" i="26" s="1"/>
  <c r="AM66" i="26" s="1"/>
  <c r="AL66" i="26"/>
  <c r="AL129" i="26"/>
  <c r="Y129" i="26"/>
  <c r="AD129" i="26" s="1"/>
  <c r="AM129" i="26" s="1"/>
  <c r="AC129" i="26"/>
  <c r="W364" i="26"/>
  <c r="W361" i="26"/>
  <c r="Y319" i="26"/>
  <c r="AD319" i="26" s="1"/>
  <c r="AM319" i="26" s="1"/>
  <c r="AL319" i="26"/>
  <c r="AC319" i="26"/>
  <c r="Y187" i="26"/>
  <c r="AD187" i="26" s="1"/>
  <c r="AM187" i="26" s="1"/>
  <c r="AL187" i="26"/>
  <c r="AL197" i="26"/>
  <c r="Y197" i="26"/>
  <c r="AD197" i="26" s="1"/>
  <c r="AM197" i="26" s="1"/>
  <c r="AC197" i="26"/>
  <c r="Y283" i="26"/>
  <c r="AD283" i="26" s="1"/>
  <c r="AM283" i="26" s="1"/>
  <c r="AL283" i="26"/>
  <c r="AL239" i="26"/>
  <c r="Y239" i="26"/>
  <c r="AD239" i="26" s="1"/>
  <c r="AM239" i="26" s="1"/>
  <c r="AC239" i="26"/>
  <c r="Y39" i="26"/>
  <c r="AD39" i="26" s="1"/>
  <c r="AM39" i="26" s="1"/>
  <c r="AL39" i="26"/>
  <c r="Y76" i="26"/>
  <c r="AD76" i="26" s="1"/>
  <c r="AM76" i="26" s="1"/>
  <c r="AL76" i="26"/>
  <c r="AL227" i="26"/>
  <c r="Y227" i="26"/>
  <c r="AD227" i="26" s="1"/>
  <c r="AM227" i="26" s="1"/>
  <c r="AC227" i="26"/>
  <c r="AL258" i="26"/>
  <c r="Y258" i="26"/>
  <c r="AD258" i="26" s="1"/>
  <c r="AM258" i="26" s="1"/>
  <c r="Y272" i="26"/>
  <c r="AD272" i="26" s="1"/>
  <c r="AM272" i="26" s="1"/>
  <c r="AL272" i="26"/>
  <c r="AC272" i="26"/>
  <c r="Y238" i="26"/>
  <c r="AD238" i="26" s="1"/>
  <c r="AM238" i="26" s="1"/>
  <c r="AL238" i="26"/>
  <c r="AC238" i="26"/>
  <c r="AL183" i="26"/>
  <c r="Y183" i="26"/>
  <c r="AD183" i="26" s="1"/>
  <c r="AM183" i="26" s="1"/>
  <c r="AC183" i="26"/>
  <c r="Y204" i="26" l="1"/>
  <c r="AD204" i="26" s="1"/>
  <c r="AM204" i="26" s="1"/>
  <c r="AL204" i="26"/>
  <c r="AC204" i="26"/>
  <c r="T364" i="26"/>
  <c r="T361" i="26"/>
  <c r="X10" i="26"/>
  <c r="AB10" i="26"/>
  <c r="AB364" i="26" l="1"/>
  <c r="AB361" i="26"/>
  <c r="X361" i="26"/>
  <c r="Y10" i="26"/>
  <c r="AD10" i="26" s="1"/>
  <c r="AM10" i="26" s="1"/>
  <c r="AL10" i="26"/>
  <c r="AC10" i="26"/>
  <c r="AL361" i="26" l="1"/>
  <c r="Y361" i="26"/>
  <c r="AC364" i="26"/>
  <c r="AC361" i="26"/>
  <c r="O361" i="25" l="1"/>
  <c r="AM361" i="25" l="1"/>
  <c r="AH361" i="25"/>
  <c r="AG361" i="25"/>
  <c r="AK361" i="25"/>
  <c r="H361" i="25"/>
  <c r="E361" i="25"/>
  <c r="C361" i="25"/>
  <c r="AK360" i="25"/>
  <c r="AH360" i="25"/>
  <c r="AG360" i="25"/>
  <c r="P360" i="25"/>
  <c r="J360" i="25"/>
  <c r="G360" i="25"/>
  <c r="K360" i="25" s="1"/>
  <c r="F360" i="25"/>
  <c r="D360" i="25"/>
  <c r="AK359" i="25"/>
  <c r="AH359" i="25"/>
  <c r="AG359" i="25"/>
  <c r="Q359" i="25"/>
  <c r="P359" i="25"/>
  <c r="J359" i="25"/>
  <c r="K359" i="25" s="1"/>
  <c r="L359" i="25" s="1"/>
  <c r="F359" i="25"/>
  <c r="D359" i="25"/>
  <c r="G359" i="25" s="1"/>
  <c r="I359" i="25" s="1"/>
  <c r="AK358" i="25"/>
  <c r="AH358" i="25"/>
  <c r="AG358" i="25"/>
  <c r="P358" i="25"/>
  <c r="J358" i="25"/>
  <c r="F358" i="25"/>
  <c r="D358" i="25"/>
  <c r="G358" i="25" s="1"/>
  <c r="AK357" i="25"/>
  <c r="AH357" i="25"/>
  <c r="AG357" i="25"/>
  <c r="P357" i="25"/>
  <c r="Q357" i="25" s="1"/>
  <c r="J357" i="25"/>
  <c r="G357" i="25"/>
  <c r="F357" i="25"/>
  <c r="D357" i="25"/>
  <c r="AK356" i="25"/>
  <c r="AH356" i="25"/>
  <c r="AG356" i="25"/>
  <c r="P356" i="25"/>
  <c r="J356" i="25"/>
  <c r="F356" i="25"/>
  <c r="D356" i="25"/>
  <c r="G356" i="25" s="1"/>
  <c r="AK355" i="25"/>
  <c r="AH355" i="25"/>
  <c r="AG355" i="25"/>
  <c r="P355" i="25"/>
  <c r="J355" i="25"/>
  <c r="F355" i="25"/>
  <c r="D355" i="25"/>
  <c r="G355" i="25" s="1"/>
  <c r="AK354" i="25"/>
  <c r="AH354" i="25"/>
  <c r="AG354" i="25"/>
  <c r="Q354" i="25"/>
  <c r="P354" i="25"/>
  <c r="J354" i="25"/>
  <c r="F354" i="25"/>
  <c r="D354" i="25"/>
  <c r="G354" i="25" s="1"/>
  <c r="AK353" i="25"/>
  <c r="AH353" i="25"/>
  <c r="AG353" i="25"/>
  <c r="P353" i="25"/>
  <c r="J353" i="25"/>
  <c r="K353" i="25" s="1"/>
  <c r="F353" i="25"/>
  <c r="D353" i="25"/>
  <c r="G353" i="25" s="1"/>
  <c r="I353" i="25" s="1"/>
  <c r="AK352" i="25"/>
  <c r="AH352" i="25"/>
  <c r="AG352" i="25"/>
  <c r="W352" i="25"/>
  <c r="P352" i="25"/>
  <c r="J352" i="25"/>
  <c r="K352" i="25" s="1"/>
  <c r="I352" i="25"/>
  <c r="AI352" i="25" s="1"/>
  <c r="G352" i="25"/>
  <c r="F352" i="25"/>
  <c r="D352" i="25"/>
  <c r="AK351" i="25"/>
  <c r="AH351" i="25"/>
  <c r="AG351" i="25"/>
  <c r="P351" i="25"/>
  <c r="J351" i="25"/>
  <c r="F351" i="25"/>
  <c r="D351" i="25"/>
  <c r="G351" i="25" s="1"/>
  <c r="AK350" i="25"/>
  <c r="AH350" i="25"/>
  <c r="AG350" i="25"/>
  <c r="P350" i="25"/>
  <c r="Q350" i="25" s="1"/>
  <c r="J350" i="25"/>
  <c r="I350" i="25"/>
  <c r="F350" i="25"/>
  <c r="D350" i="25"/>
  <c r="G350" i="25" s="1"/>
  <c r="K350" i="25" s="1"/>
  <c r="L350" i="25" s="1"/>
  <c r="AJ350" i="25" s="1"/>
  <c r="AK349" i="25"/>
  <c r="AI349" i="25"/>
  <c r="AH349" i="25"/>
  <c r="AG349" i="25"/>
  <c r="P349" i="25"/>
  <c r="J349" i="25"/>
  <c r="G349" i="25"/>
  <c r="I349" i="25" s="1"/>
  <c r="W349" i="25" s="1"/>
  <c r="F349" i="25"/>
  <c r="D349" i="25"/>
  <c r="AK348" i="25"/>
  <c r="AH348" i="25"/>
  <c r="AG348" i="25"/>
  <c r="P348" i="25"/>
  <c r="J348" i="25"/>
  <c r="F348" i="25"/>
  <c r="D348" i="25"/>
  <c r="AK347" i="25"/>
  <c r="AH347" i="25"/>
  <c r="AG347" i="25"/>
  <c r="P347" i="25"/>
  <c r="Q347" i="25" s="1"/>
  <c r="J347" i="25"/>
  <c r="G347" i="25"/>
  <c r="K347" i="25" s="1"/>
  <c r="F347" i="25"/>
  <c r="D347" i="25"/>
  <c r="AK346" i="25"/>
  <c r="AH346" i="25"/>
  <c r="AG346" i="25"/>
  <c r="Q346" i="25"/>
  <c r="AA346" i="25" s="1"/>
  <c r="P346" i="25"/>
  <c r="J346" i="25"/>
  <c r="K346" i="25" s="1"/>
  <c r="L346" i="25" s="1"/>
  <c r="I346" i="25"/>
  <c r="G346" i="25"/>
  <c r="F346" i="25"/>
  <c r="D346" i="25"/>
  <c r="AK345" i="25"/>
  <c r="AH345" i="25"/>
  <c r="AG345" i="25"/>
  <c r="Q345" i="25"/>
  <c r="P345" i="25"/>
  <c r="J345" i="25"/>
  <c r="F345" i="25"/>
  <c r="D345" i="25"/>
  <c r="AK344" i="25"/>
  <c r="AH344" i="25"/>
  <c r="AG344" i="25"/>
  <c r="P344" i="25"/>
  <c r="J344" i="25"/>
  <c r="F344" i="25"/>
  <c r="D344" i="25"/>
  <c r="G344" i="25" s="1"/>
  <c r="AK343" i="25"/>
  <c r="AH343" i="25"/>
  <c r="AG343" i="25"/>
  <c r="P343" i="25"/>
  <c r="J343" i="25"/>
  <c r="F343" i="25"/>
  <c r="D343" i="25"/>
  <c r="G343" i="25" s="1"/>
  <c r="I343" i="25" s="1"/>
  <c r="AK342" i="25"/>
  <c r="AH342" i="25"/>
  <c r="AG342" i="25"/>
  <c r="P342" i="25"/>
  <c r="J342" i="25"/>
  <c r="G342" i="25"/>
  <c r="F342" i="25"/>
  <c r="D342" i="25"/>
  <c r="AK341" i="25"/>
  <c r="AH341" i="25"/>
  <c r="AG341" i="25"/>
  <c r="Q341" i="25"/>
  <c r="P341" i="25"/>
  <c r="J341" i="25"/>
  <c r="G341" i="25"/>
  <c r="I341" i="25" s="1"/>
  <c r="F341" i="25"/>
  <c r="D341" i="25"/>
  <c r="AK340" i="25"/>
  <c r="AH340" i="25"/>
  <c r="AG340" i="25"/>
  <c r="P340" i="25"/>
  <c r="J340" i="25"/>
  <c r="I340" i="25"/>
  <c r="F340" i="25"/>
  <c r="D340" i="25"/>
  <c r="G340" i="25" s="1"/>
  <c r="AK339" i="25"/>
  <c r="AH339" i="25"/>
  <c r="AG339" i="25"/>
  <c r="Q339" i="25"/>
  <c r="P339" i="25"/>
  <c r="J339" i="25"/>
  <c r="F339" i="25"/>
  <c r="D339" i="25"/>
  <c r="G339" i="25" s="1"/>
  <c r="AK338" i="25"/>
  <c r="AH338" i="25"/>
  <c r="AG338" i="25"/>
  <c r="P338" i="25"/>
  <c r="J338" i="25"/>
  <c r="F338" i="25"/>
  <c r="D338" i="25"/>
  <c r="AK337" i="25"/>
  <c r="AH337" i="25"/>
  <c r="AG337" i="25"/>
  <c r="P337" i="25"/>
  <c r="J337" i="25"/>
  <c r="F337" i="25"/>
  <c r="G337" i="25" s="1"/>
  <c r="D337" i="25"/>
  <c r="AK336" i="25"/>
  <c r="AH336" i="25"/>
  <c r="AG336" i="25"/>
  <c r="Q336" i="25"/>
  <c r="P336" i="25"/>
  <c r="J336" i="25"/>
  <c r="G336" i="25"/>
  <c r="I336" i="25" s="1"/>
  <c r="AI336" i="25" s="1"/>
  <c r="F336" i="25"/>
  <c r="D336" i="25"/>
  <c r="AK335" i="25"/>
  <c r="AH335" i="25"/>
  <c r="AG335" i="25"/>
  <c r="W335" i="25"/>
  <c r="Q335" i="25"/>
  <c r="P335" i="25"/>
  <c r="K335" i="25"/>
  <c r="J335" i="25"/>
  <c r="I335" i="25"/>
  <c r="AI335" i="25" s="1"/>
  <c r="F335" i="25"/>
  <c r="D335" i="25"/>
  <c r="G335" i="25" s="1"/>
  <c r="AK334" i="25"/>
  <c r="AH334" i="25"/>
  <c r="AG334" i="25"/>
  <c r="P334" i="25"/>
  <c r="J334" i="25"/>
  <c r="F334" i="25"/>
  <c r="G334" i="25" s="1"/>
  <c r="D334" i="25"/>
  <c r="AK333" i="25"/>
  <c r="AH333" i="25"/>
  <c r="AG333" i="25"/>
  <c r="Q333" i="25"/>
  <c r="P333" i="25"/>
  <c r="J333" i="25"/>
  <c r="K333" i="25" s="1"/>
  <c r="I333" i="25"/>
  <c r="F333" i="25"/>
  <c r="D333" i="25"/>
  <c r="G333" i="25" s="1"/>
  <c r="AK332" i="25"/>
  <c r="AH332" i="25"/>
  <c r="AG332" i="25"/>
  <c r="P332" i="25"/>
  <c r="Q332" i="25" s="1"/>
  <c r="J332" i="25"/>
  <c r="F332" i="25"/>
  <c r="D332" i="25"/>
  <c r="AK331" i="25"/>
  <c r="AH331" i="25"/>
  <c r="AG331" i="25"/>
  <c r="W331" i="25"/>
  <c r="Q331" i="25"/>
  <c r="P331" i="25"/>
  <c r="J331" i="25"/>
  <c r="I331" i="25"/>
  <c r="AI331" i="25" s="1"/>
  <c r="G331" i="25"/>
  <c r="F331" i="25"/>
  <c r="D331" i="25"/>
  <c r="AK330" i="25"/>
  <c r="AH330" i="25"/>
  <c r="AG330" i="25"/>
  <c r="Q330" i="25"/>
  <c r="P330" i="25"/>
  <c r="J330" i="25"/>
  <c r="F330" i="25"/>
  <c r="D330" i="25"/>
  <c r="AK329" i="25"/>
  <c r="AH329" i="25"/>
  <c r="AG329" i="25"/>
  <c r="P329" i="25"/>
  <c r="J329" i="25"/>
  <c r="K329" i="25" s="1"/>
  <c r="L329" i="25" s="1"/>
  <c r="G329" i="25"/>
  <c r="I329" i="25" s="1"/>
  <c r="F329" i="25"/>
  <c r="D329" i="25"/>
  <c r="AK328" i="25"/>
  <c r="AH328" i="25"/>
  <c r="AG328" i="25"/>
  <c r="P328" i="25"/>
  <c r="J328" i="25"/>
  <c r="F328" i="25"/>
  <c r="D328" i="25"/>
  <c r="AK327" i="25"/>
  <c r="AH327" i="25"/>
  <c r="AG327" i="25"/>
  <c r="P327" i="25"/>
  <c r="J327" i="25"/>
  <c r="I327" i="25"/>
  <c r="G327" i="25"/>
  <c r="F327" i="25"/>
  <c r="D327" i="25"/>
  <c r="AK326" i="25"/>
  <c r="AH326" i="25"/>
  <c r="AG326" i="25"/>
  <c r="Q326" i="25"/>
  <c r="P326" i="25"/>
  <c r="J326" i="25"/>
  <c r="K326" i="25" s="1"/>
  <c r="I326" i="25"/>
  <c r="G326" i="25"/>
  <c r="F326" i="25"/>
  <c r="D326" i="25"/>
  <c r="AK325" i="25"/>
  <c r="AH325" i="25"/>
  <c r="AG325" i="25"/>
  <c r="P325" i="25"/>
  <c r="J325" i="25"/>
  <c r="F325" i="25"/>
  <c r="D325" i="25"/>
  <c r="AK324" i="25"/>
  <c r="AH324" i="25"/>
  <c r="AG324" i="25"/>
  <c r="P324" i="25"/>
  <c r="J324" i="25"/>
  <c r="G324" i="25"/>
  <c r="K324" i="25" s="1"/>
  <c r="F324" i="25"/>
  <c r="D324" i="25"/>
  <c r="AK323" i="25"/>
  <c r="AH323" i="25"/>
  <c r="AG323" i="25"/>
  <c r="P323" i="25"/>
  <c r="J323" i="25"/>
  <c r="F323" i="25"/>
  <c r="D323" i="25"/>
  <c r="AK322" i="25"/>
  <c r="AH322" i="25"/>
  <c r="AG322" i="25"/>
  <c r="P322" i="25"/>
  <c r="J322" i="25"/>
  <c r="G322" i="25"/>
  <c r="I322" i="25" s="1"/>
  <c r="F322" i="25"/>
  <c r="D322" i="25"/>
  <c r="AK321" i="25"/>
  <c r="AH321" i="25"/>
  <c r="AG321" i="25"/>
  <c r="P321" i="25"/>
  <c r="J321" i="25"/>
  <c r="I321" i="25"/>
  <c r="AI321" i="25" s="1"/>
  <c r="G321" i="25"/>
  <c r="F321" i="25"/>
  <c r="D321" i="25"/>
  <c r="AK320" i="25"/>
  <c r="AH320" i="25"/>
  <c r="AG320" i="25"/>
  <c r="P320" i="25"/>
  <c r="J320" i="25"/>
  <c r="K320" i="25" s="1"/>
  <c r="L320" i="25" s="1"/>
  <c r="F320" i="25"/>
  <c r="D320" i="25"/>
  <c r="G320" i="25" s="1"/>
  <c r="I320" i="25" s="1"/>
  <c r="AI320" i="25" s="1"/>
  <c r="AK319" i="25"/>
  <c r="AH319" i="25"/>
  <c r="AG319" i="25"/>
  <c r="P319" i="25"/>
  <c r="Q319" i="25" s="1"/>
  <c r="J319" i="25"/>
  <c r="F319" i="25"/>
  <c r="D319" i="25"/>
  <c r="AK318" i="25"/>
  <c r="AH318" i="25"/>
  <c r="AG318" i="25"/>
  <c r="Q318" i="25"/>
  <c r="P318" i="25"/>
  <c r="J318" i="25"/>
  <c r="I318" i="25"/>
  <c r="F318" i="25"/>
  <c r="D318" i="25"/>
  <c r="G318" i="25" s="1"/>
  <c r="AK317" i="25"/>
  <c r="AH317" i="25"/>
  <c r="AG317" i="25"/>
  <c r="P317" i="25"/>
  <c r="Q317" i="25" s="1"/>
  <c r="J317" i="25"/>
  <c r="F317" i="25"/>
  <c r="D317" i="25"/>
  <c r="G317" i="25" s="1"/>
  <c r="AK316" i="25"/>
  <c r="AH316" i="25"/>
  <c r="AG316" i="25"/>
  <c r="W316" i="25"/>
  <c r="P316" i="25"/>
  <c r="J316" i="25"/>
  <c r="F316" i="25"/>
  <c r="D316" i="25"/>
  <c r="G316" i="25" s="1"/>
  <c r="I316" i="25" s="1"/>
  <c r="AI316" i="25" s="1"/>
  <c r="AK315" i="25"/>
  <c r="AH315" i="25"/>
  <c r="AG315" i="25"/>
  <c r="Q315" i="25"/>
  <c r="P315" i="25"/>
  <c r="J315" i="25"/>
  <c r="F315" i="25"/>
  <c r="D315" i="25"/>
  <c r="G315" i="25" s="1"/>
  <c r="AK314" i="25"/>
  <c r="AH314" i="25"/>
  <c r="AG314" i="25"/>
  <c r="P314" i="25"/>
  <c r="Q314" i="25" s="1"/>
  <c r="J314" i="25"/>
  <c r="F314" i="25"/>
  <c r="D314" i="25"/>
  <c r="G314" i="25" s="1"/>
  <c r="AK313" i="25"/>
  <c r="AI313" i="25"/>
  <c r="AH313" i="25"/>
  <c r="AG313" i="25"/>
  <c r="P313" i="25"/>
  <c r="J313" i="25"/>
  <c r="K313" i="25" s="1"/>
  <c r="F313" i="25"/>
  <c r="D313" i="25"/>
  <c r="G313" i="25" s="1"/>
  <c r="I313" i="25" s="1"/>
  <c r="W313" i="25" s="1"/>
  <c r="AK312" i="25"/>
  <c r="AH312" i="25"/>
  <c r="AG312" i="25"/>
  <c r="P312" i="25"/>
  <c r="Q312" i="25" s="1"/>
  <c r="J312" i="25"/>
  <c r="F312" i="25"/>
  <c r="D312" i="25"/>
  <c r="G312" i="25" s="1"/>
  <c r="AK311" i="25"/>
  <c r="AH311" i="25"/>
  <c r="AG311" i="25"/>
  <c r="Q311" i="25"/>
  <c r="P311" i="25"/>
  <c r="J311" i="25"/>
  <c r="F311" i="25"/>
  <c r="D311" i="25"/>
  <c r="G311" i="25" s="1"/>
  <c r="AK310" i="25"/>
  <c r="AH310" i="25"/>
  <c r="AG310" i="25"/>
  <c r="Q310" i="25"/>
  <c r="P310" i="25"/>
  <c r="J310" i="25"/>
  <c r="F310" i="25"/>
  <c r="G310" i="25" s="1"/>
  <c r="D310" i="25"/>
  <c r="AK309" i="25"/>
  <c r="AH309" i="25"/>
  <c r="AG309" i="25"/>
  <c r="Q309" i="25"/>
  <c r="P309" i="25"/>
  <c r="J309" i="25"/>
  <c r="F309" i="25"/>
  <c r="D309" i="25"/>
  <c r="G309" i="25" s="1"/>
  <c r="AK308" i="25"/>
  <c r="AH308" i="25"/>
  <c r="AG308" i="25"/>
  <c r="Q308" i="25"/>
  <c r="P308" i="25"/>
  <c r="J308" i="25"/>
  <c r="F308" i="25"/>
  <c r="D308" i="25"/>
  <c r="G308" i="25" s="1"/>
  <c r="K308" i="25" s="1"/>
  <c r="AK307" i="25"/>
  <c r="AH307" i="25"/>
  <c r="AG307" i="25"/>
  <c r="P307" i="25"/>
  <c r="J307" i="25"/>
  <c r="G307" i="25"/>
  <c r="K307" i="25" s="1"/>
  <c r="F307" i="25"/>
  <c r="D307" i="25"/>
  <c r="AK306" i="25"/>
  <c r="AH306" i="25"/>
  <c r="AG306" i="25"/>
  <c r="Q306" i="25"/>
  <c r="P306" i="25"/>
  <c r="J306" i="25"/>
  <c r="G306" i="25"/>
  <c r="F306" i="25"/>
  <c r="D306" i="25"/>
  <c r="AK305" i="25"/>
  <c r="AH305" i="25"/>
  <c r="AG305" i="25"/>
  <c r="Q305" i="25"/>
  <c r="P305" i="25"/>
  <c r="J305" i="25"/>
  <c r="G305" i="25"/>
  <c r="F305" i="25"/>
  <c r="D305" i="25"/>
  <c r="AK304" i="25"/>
  <c r="AH304" i="25"/>
  <c r="AG304" i="25"/>
  <c r="Q304" i="25"/>
  <c r="P304" i="25"/>
  <c r="J304" i="25"/>
  <c r="G304" i="25"/>
  <c r="F304" i="25"/>
  <c r="D304" i="25"/>
  <c r="AK303" i="25"/>
  <c r="AH303" i="25"/>
  <c r="AG303" i="25"/>
  <c r="P303" i="25"/>
  <c r="Q303" i="25" s="1"/>
  <c r="J303" i="25"/>
  <c r="F303" i="25"/>
  <c r="D303" i="25"/>
  <c r="AK302" i="25"/>
  <c r="AH302" i="25"/>
  <c r="AG302" i="25"/>
  <c r="Q302" i="25"/>
  <c r="P302" i="25"/>
  <c r="J302" i="25"/>
  <c r="G302" i="25"/>
  <c r="F302" i="25"/>
  <c r="D302" i="25"/>
  <c r="AK301" i="25"/>
  <c r="AH301" i="25"/>
  <c r="AG301" i="25"/>
  <c r="P301" i="25"/>
  <c r="J301" i="25"/>
  <c r="F301" i="25"/>
  <c r="D301" i="25"/>
  <c r="AK300" i="25"/>
  <c r="AH300" i="25"/>
  <c r="AG300" i="25"/>
  <c r="P300" i="25"/>
  <c r="Q300" i="25" s="1"/>
  <c r="J300" i="25"/>
  <c r="F300" i="25"/>
  <c r="G300" i="25" s="1"/>
  <c r="D300" i="25"/>
  <c r="AK299" i="25"/>
  <c r="AH299" i="25"/>
  <c r="AG299" i="25"/>
  <c r="Q299" i="25"/>
  <c r="P299" i="25"/>
  <c r="J299" i="25"/>
  <c r="G299" i="25"/>
  <c r="F299" i="25"/>
  <c r="D299" i="25"/>
  <c r="AK298" i="25"/>
  <c r="AH298" i="25"/>
  <c r="AG298" i="25"/>
  <c r="P298" i="25"/>
  <c r="J298" i="25"/>
  <c r="K298" i="25" s="1"/>
  <c r="F298" i="25"/>
  <c r="D298" i="25"/>
  <c r="G298" i="25" s="1"/>
  <c r="I298" i="25" s="1"/>
  <c r="AK297" i="25"/>
  <c r="AH297" i="25"/>
  <c r="AG297" i="25"/>
  <c r="Q297" i="25"/>
  <c r="P297" i="25"/>
  <c r="J297" i="25"/>
  <c r="G297" i="25"/>
  <c r="F297" i="25"/>
  <c r="D297" i="25"/>
  <c r="AK296" i="25"/>
  <c r="AH296" i="25"/>
  <c r="AG296" i="25"/>
  <c r="P296" i="25"/>
  <c r="J296" i="25"/>
  <c r="I296" i="25"/>
  <c r="G296" i="25"/>
  <c r="F296" i="25"/>
  <c r="D296" i="25"/>
  <c r="AK295" i="25"/>
  <c r="AH295" i="25"/>
  <c r="AG295" i="25"/>
  <c r="P295" i="25"/>
  <c r="J295" i="25"/>
  <c r="G295" i="25"/>
  <c r="F295" i="25"/>
  <c r="D295" i="25"/>
  <c r="AK294" i="25"/>
  <c r="AH294" i="25"/>
  <c r="AG294" i="25"/>
  <c r="Q294" i="25"/>
  <c r="P294" i="25"/>
  <c r="J294" i="25"/>
  <c r="F294" i="25"/>
  <c r="D294" i="25"/>
  <c r="G294" i="25" s="1"/>
  <c r="AK293" i="25"/>
  <c r="AH293" i="25"/>
  <c r="AG293" i="25"/>
  <c r="P293" i="25"/>
  <c r="J293" i="25"/>
  <c r="F293" i="25"/>
  <c r="D293" i="25"/>
  <c r="AK292" i="25"/>
  <c r="AH292" i="25"/>
  <c r="AG292" i="25"/>
  <c r="P292" i="25"/>
  <c r="J292" i="25"/>
  <c r="K292" i="25" s="1"/>
  <c r="I292" i="25"/>
  <c r="G292" i="25"/>
  <c r="F292" i="25"/>
  <c r="D292" i="25"/>
  <c r="AK291" i="25"/>
  <c r="AH291" i="25"/>
  <c r="AG291" i="25"/>
  <c r="P291" i="25"/>
  <c r="J291" i="25"/>
  <c r="G291" i="25"/>
  <c r="F291" i="25"/>
  <c r="D291" i="25"/>
  <c r="AK290" i="25"/>
  <c r="AH290" i="25"/>
  <c r="AG290" i="25"/>
  <c r="P290" i="25"/>
  <c r="J290" i="25"/>
  <c r="F290" i="25"/>
  <c r="D290" i="25"/>
  <c r="G290" i="25" s="1"/>
  <c r="AK289" i="25"/>
  <c r="AH289" i="25"/>
  <c r="AG289" i="25"/>
  <c r="Q289" i="25"/>
  <c r="P289" i="25"/>
  <c r="J289" i="25"/>
  <c r="F289" i="25"/>
  <c r="G289" i="25" s="1"/>
  <c r="D289" i="25"/>
  <c r="AK288" i="25"/>
  <c r="AH288" i="25"/>
  <c r="AG288" i="25"/>
  <c r="Q288" i="25"/>
  <c r="P288" i="25"/>
  <c r="J288" i="25"/>
  <c r="F288" i="25"/>
  <c r="D288" i="25"/>
  <c r="G288" i="25" s="1"/>
  <c r="AK287" i="25"/>
  <c r="AH287" i="25"/>
  <c r="AG287" i="25"/>
  <c r="P287" i="25"/>
  <c r="J287" i="25"/>
  <c r="G287" i="25"/>
  <c r="K287" i="25" s="1"/>
  <c r="F287" i="25"/>
  <c r="D287" i="25"/>
  <c r="AK286" i="25"/>
  <c r="AH286" i="25"/>
  <c r="AG286" i="25"/>
  <c r="Q286" i="25"/>
  <c r="P286" i="25"/>
  <c r="J286" i="25"/>
  <c r="F286" i="25"/>
  <c r="G286" i="25" s="1"/>
  <c r="D286" i="25"/>
  <c r="AK285" i="25"/>
  <c r="AH285" i="25"/>
  <c r="AG285" i="25"/>
  <c r="P285" i="25"/>
  <c r="J285" i="25"/>
  <c r="G285" i="25"/>
  <c r="F285" i="25"/>
  <c r="D285" i="25"/>
  <c r="AK284" i="25"/>
  <c r="AH284" i="25"/>
  <c r="AG284" i="25"/>
  <c r="Q284" i="25"/>
  <c r="P284" i="25"/>
  <c r="J284" i="25"/>
  <c r="F284" i="25"/>
  <c r="D284" i="25"/>
  <c r="G284" i="25" s="1"/>
  <c r="AK283" i="25"/>
  <c r="AH283" i="25"/>
  <c r="AG283" i="25"/>
  <c r="Q283" i="25"/>
  <c r="P283" i="25"/>
  <c r="J283" i="25"/>
  <c r="F283" i="25"/>
  <c r="D283" i="25"/>
  <c r="G283" i="25" s="1"/>
  <c r="AK282" i="25"/>
  <c r="AH282" i="25"/>
  <c r="AG282" i="25"/>
  <c r="Q282" i="25"/>
  <c r="P282" i="25"/>
  <c r="J282" i="25"/>
  <c r="F282" i="25"/>
  <c r="D282" i="25"/>
  <c r="G282" i="25" s="1"/>
  <c r="AK281" i="25"/>
  <c r="AH281" i="25"/>
  <c r="AG281" i="25"/>
  <c r="P281" i="25"/>
  <c r="J281" i="25"/>
  <c r="F281" i="25"/>
  <c r="G281" i="25" s="1"/>
  <c r="D281" i="25"/>
  <c r="AK280" i="25"/>
  <c r="AH280" i="25"/>
  <c r="AG280" i="25"/>
  <c r="P280" i="25"/>
  <c r="J280" i="25"/>
  <c r="G280" i="25"/>
  <c r="F280" i="25"/>
  <c r="D280" i="25"/>
  <c r="AK279" i="25"/>
  <c r="AH279" i="25"/>
  <c r="AG279" i="25"/>
  <c r="P279" i="25"/>
  <c r="J279" i="25"/>
  <c r="G279" i="25"/>
  <c r="K279" i="25" s="1"/>
  <c r="F279" i="25"/>
  <c r="D279" i="25"/>
  <c r="AK278" i="25"/>
  <c r="AH278" i="25"/>
  <c r="AG278" i="25"/>
  <c r="P278" i="25"/>
  <c r="Q278" i="25" s="1"/>
  <c r="J278" i="25"/>
  <c r="F278" i="25"/>
  <c r="D278" i="25"/>
  <c r="G278" i="25" s="1"/>
  <c r="AK277" i="25"/>
  <c r="AH277" i="25"/>
  <c r="AG277" i="25"/>
  <c r="P277" i="25"/>
  <c r="J277" i="25"/>
  <c r="F277" i="25"/>
  <c r="G277" i="25" s="1"/>
  <c r="D277" i="25"/>
  <c r="AK276" i="25"/>
  <c r="AH276" i="25"/>
  <c r="AG276" i="25"/>
  <c r="P276" i="25"/>
  <c r="J276" i="25"/>
  <c r="K276" i="25" s="1"/>
  <c r="L276" i="25" s="1"/>
  <c r="AJ276" i="25" s="1"/>
  <c r="F276" i="25"/>
  <c r="D276" i="25"/>
  <c r="G276" i="25" s="1"/>
  <c r="I276" i="25" s="1"/>
  <c r="AK275" i="25"/>
  <c r="AH275" i="25"/>
  <c r="AG275" i="25"/>
  <c r="P275" i="25"/>
  <c r="Q275" i="25" s="1"/>
  <c r="J275" i="25"/>
  <c r="F275" i="25"/>
  <c r="D275" i="25"/>
  <c r="G275" i="25" s="1"/>
  <c r="AK274" i="25"/>
  <c r="AH274" i="25"/>
  <c r="AG274" i="25"/>
  <c r="P274" i="25"/>
  <c r="J274" i="25"/>
  <c r="F274" i="25"/>
  <c r="D274" i="25"/>
  <c r="AK273" i="25"/>
  <c r="AH273" i="25"/>
  <c r="AG273" i="25"/>
  <c r="P273" i="25"/>
  <c r="Q273" i="25" s="1"/>
  <c r="J273" i="25"/>
  <c r="F273" i="25"/>
  <c r="D273" i="25"/>
  <c r="G273" i="25" s="1"/>
  <c r="AK272" i="25"/>
  <c r="AH272" i="25"/>
  <c r="AG272" i="25"/>
  <c r="Q272" i="25"/>
  <c r="P272" i="25"/>
  <c r="J272" i="25"/>
  <c r="F272" i="25"/>
  <c r="D272" i="25"/>
  <c r="G272" i="25" s="1"/>
  <c r="AK271" i="25"/>
  <c r="AH271" i="25"/>
  <c r="AG271" i="25"/>
  <c r="P271" i="25"/>
  <c r="J271" i="25"/>
  <c r="K271" i="25" s="1"/>
  <c r="U271" i="25" s="1"/>
  <c r="F271" i="25"/>
  <c r="D271" i="25"/>
  <c r="G271" i="25" s="1"/>
  <c r="I271" i="25" s="1"/>
  <c r="AK270" i="25"/>
  <c r="AH270" i="25"/>
  <c r="AG270" i="25"/>
  <c r="P270" i="25"/>
  <c r="K270" i="25"/>
  <c r="L270" i="25" s="1"/>
  <c r="J270" i="25"/>
  <c r="F270" i="25"/>
  <c r="D270" i="25"/>
  <c r="G270" i="25" s="1"/>
  <c r="I270" i="25" s="1"/>
  <c r="W270" i="25" s="1"/>
  <c r="AK269" i="25"/>
  <c r="AH269" i="25"/>
  <c r="AG269" i="25"/>
  <c r="Q269" i="25"/>
  <c r="P269" i="25"/>
  <c r="J269" i="25"/>
  <c r="G269" i="25"/>
  <c r="F269" i="25"/>
  <c r="D269" i="25"/>
  <c r="AK268" i="25"/>
  <c r="AH268" i="25"/>
  <c r="AG268" i="25"/>
  <c r="P268" i="25"/>
  <c r="J268" i="25"/>
  <c r="F268" i="25"/>
  <c r="D268" i="25"/>
  <c r="G268" i="25" s="1"/>
  <c r="AK267" i="25"/>
  <c r="AH267" i="25"/>
  <c r="AG267" i="25"/>
  <c r="Q267" i="25"/>
  <c r="P267" i="25"/>
  <c r="J267" i="25"/>
  <c r="F267" i="25"/>
  <c r="D267" i="25"/>
  <c r="G267" i="25" s="1"/>
  <c r="AK266" i="25"/>
  <c r="AH266" i="25"/>
  <c r="AG266" i="25"/>
  <c r="W266" i="25"/>
  <c r="P266" i="25"/>
  <c r="Q266" i="25" s="1"/>
  <c r="J266" i="25"/>
  <c r="K266" i="25" s="1"/>
  <c r="L266" i="25" s="1"/>
  <c r="F266" i="25"/>
  <c r="D266" i="25"/>
  <c r="G266" i="25" s="1"/>
  <c r="I266" i="25" s="1"/>
  <c r="AI266" i="25" s="1"/>
  <c r="AK265" i="25"/>
  <c r="AH265" i="25"/>
  <c r="AG265" i="25"/>
  <c r="Q265" i="25"/>
  <c r="P265" i="25"/>
  <c r="J265" i="25"/>
  <c r="F265" i="25"/>
  <c r="D265" i="25"/>
  <c r="G265" i="25" s="1"/>
  <c r="AK264" i="25"/>
  <c r="AH264" i="25"/>
  <c r="AG264" i="25"/>
  <c r="Q264" i="25"/>
  <c r="P264" i="25"/>
  <c r="J264" i="25"/>
  <c r="F264" i="25"/>
  <c r="D264" i="25"/>
  <c r="G264" i="25" s="1"/>
  <c r="AK263" i="25"/>
  <c r="AH263" i="25"/>
  <c r="AG263" i="25"/>
  <c r="P263" i="25"/>
  <c r="Q263" i="25" s="1"/>
  <c r="J263" i="25"/>
  <c r="F263" i="25"/>
  <c r="D263" i="25"/>
  <c r="AK262" i="25"/>
  <c r="AH262" i="25"/>
  <c r="AG262" i="25"/>
  <c r="P262" i="25"/>
  <c r="Q262" i="25" s="1"/>
  <c r="J262" i="25"/>
  <c r="F262" i="25"/>
  <c r="D262" i="25"/>
  <c r="AK261" i="25"/>
  <c r="AJ261" i="25"/>
  <c r="AH261" i="25"/>
  <c r="AG261" i="25"/>
  <c r="Q261" i="25"/>
  <c r="P261" i="25"/>
  <c r="J261" i="25"/>
  <c r="F261" i="25"/>
  <c r="D261" i="25"/>
  <c r="G261" i="25" s="1"/>
  <c r="K261" i="25" s="1"/>
  <c r="L261" i="25" s="1"/>
  <c r="AK260" i="25"/>
  <c r="AH260" i="25"/>
  <c r="AG260" i="25"/>
  <c r="Q260" i="25"/>
  <c r="P260" i="25"/>
  <c r="J260" i="25"/>
  <c r="G260" i="25"/>
  <c r="F260" i="25"/>
  <c r="D260" i="25"/>
  <c r="AK259" i="25"/>
  <c r="AH259" i="25"/>
  <c r="AG259" i="25"/>
  <c r="P259" i="25"/>
  <c r="K259" i="25"/>
  <c r="J259" i="25"/>
  <c r="F259" i="25"/>
  <c r="D259" i="25"/>
  <c r="G259" i="25" s="1"/>
  <c r="I259" i="25" s="1"/>
  <c r="AK258" i="25"/>
  <c r="AH258" i="25"/>
  <c r="AG258" i="25"/>
  <c r="P258" i="25"/>
  <c r="Q258" i="25" s="1"/>
  <c r="J258" i="25"/>
  <c r="K258" i="25" s="1"/>
  <c r="I258" i="25"/>
  <c r="AI258" i="25" s="1"/>
  <c r="G258" i="25"/>
  <c r="F258" i="25"/>
  <c r="D258" i="25"/>
  <c r="AK257" i="25"/>
  <c r="AH257" i="25"/>
  <c r="AG257" i="25"/>
  <c r="Q257" i="25"/>
  <c r="P257" i="25"/>
  <c r="J257" i="25"/>
  <c r="I257" i="25"/>
  <c r="F257" i="25"/>
  <c r="D257" i="25"/>
  <c r="G257" i="25" s="1"/>
  <c r="AK256" i="25"/>
  <c r="AH256" i="25"/>
  <c r="AG256" i="25"/>
  <c r="Q256" i="25"/>
  <c r="P256" i="25"/>
  <c r="J256" i="25"/>
  <c r="F256" i="25"/>
  <c r="D256" i="25"/>
  <c r="G256" i="25" s="1"/>
  <c r="AK255" i="25"/>
  <c r="AH255" i="25"/>
  <c r="AG255" i="25"/>
  <c r="P255" i="25"/>
  <c r="Q255" i="25" s="1"/>
  <c r="J255" i="25"/>
  <c r="F255" i="25"/>
  <c r="G255" i="25" s="1"/>
  <c r="D255" i="25"/>
  <c r="AK254" i="25"/>
  <c r="AH254" i="25"/>
  <c r="AG254" i="25"/>
  <c r="P254" i="25"/>
  <c r="J254" i="25"/>
  <c r="F254" i="25"/>
  <c r="G254" i="25" s="1"/>
  <c r="D254" i="25"/>
  <c r="AK253" i="25"/>
  <c r="AH253" i="25"/>
  <c r="AG253" i="25"/>
  <c r="P253" i="25"/>
  <c r="J253" i="25"/>
  <c r="F253" i="25"/>
  <c r="D253" i="25"/>
  <c r="G253" i="25" s="1"/>
  <c r="K253" i="25" s="1"/>
  <c r="AK252" i="25"/>
  <c r="AH252" i="25"/>
  <c r="AG252" i="25"/>
  <c r="P252" i="25"/>
  <c r="Q252" i="25" s="1"/>
  <c r="J252" i="25"/>
  <c r="K252" i="25" s="1"/>
  <c r="F252" i="25"/>
  <c r="D252" i="25"/>
  <c r="G252" i="25" s="1"/>
  <c r="I252" i="25" s="1"/>
  <c r="AK251" i="25"/>
  <c r="AH251" i="25"/>
  <c r="AG251" i="25"/>
  <c r="P251" i="25"/>
  <c r="J251" i="25"/>
  <c r="F251" i="25"/>
  <c r="D251" i="25"/>
  <c r="G251" i="25" s="1"/>
  <c r="AK250" i="25"/>
  <c r="AH250" i="25"/>
  <c r="AG250" i="25"/>
  <c r="P250" i="25"/>
  <c r="Q250" i="25" s="1"/>
  <c r="J250" i="25"/>
  <c r="F250" i="25"/>
  <c r="D250" i="25"/>
  <c r="G250" i="25" s="1"/>
  <c r="I250" i="25" s="1"/>
  <c r="AK249" i="25"/>
  <c r="AH249" i="25"/>
  <c r="AG249" i="25"/>
  <c r="Q249" i="25"/>
  <c r="P249" i="25"/>
  <c r="J249" i="25"/>
  <c r="F249" i="25"/>
  <c r="D249" i="25"/>
  <c r="G249" i="25" s="1"/>
  <c r="AK248" i="25"/>
  <c r="AH248" i="25"/>
  <c r="AG248" i="25"/>
  <c r="Q248" i="25"/>
  <c r="P248" i="25"/>
  <c r="J248" i="25"/>
  <c r="F248" i="25"/>
  <c r="G248" i="25" s="1"/>
  <c r="I248" i="25" s="1"/>
  <c r="AI248" i="25" s="1"/>
  <c r="D248" i="25"/>
  <c r="AK247" i="25"/>
  <c r="AH247" i="25"/>
  <c r="AG247" i="25"/>
  <c r="P247" i="25"/>
  <c r="J247" i="25"/>
  <c r="F247" i="25"/>
  <c r="D247" i="25"/>
  <c r="G247" i="25" s="1"/>
  <c r="AK246" i="25"/>
  <c r="AH246" i="25"/>
  <c r="AG246" i="25"/>
  <c r="P246" i="25"/>
  <c r="J246" i="25"/>
  <c r="I246" i="25"/>
  <c r="F246" i="25"/>
  <c r="D246" i="25"/>
  <c r="G246" i="25" s="1"/>
  <c r="K246" i="25" s="1"/>
  <c r="AK245" i="25"/>
  <c r="AH245" i="25"/>
  <c r="AG245" i="25"/>
  <c r="P245" i="25"/>
  <c r="J245" i="25"/>
  <c r="F245" i="25"/>
  <c r="G245" i="25" s="1"/>
  <c r="I245" i="25" s="1"/>
  <c r="D245" i="25"/>
  <c r="AK244" i="25"/>
  <c r="AH244" i="25"/>
  <c r="AG244" i="25"/>
  <c r="W244" i="25"/>
  <c r="P244" i="25"/>
  <c r="J244" i="25"/>
  <c r="K244" i="25" s="1"/>
  <c r="F244" i="25"/>
  <c r="D244" i="25"/>
  <c r="G244" i="25" s="1"/>
  <c r="I244" i="25" s="1"/>
  <c r="AI244" i="25" s="1"/>
  <c r="AK243" i="25"/>
  <c r="AH243" i="25"/>
  <c r="AG243" i="25"/>
  <c r="Q243" i="25"/>
  <c r="P243" i="25"/>
  <c r="J243" i="25"/>
  <c r="F243" i="25"/>
  <c r="D243" i="25"/>
  <c r="AK242" i="25"/>
  <c r="AH242" i="25"/>
  <c r="AG242" i="25"/>
  <c r="Q242" i="25"/>
  <c r="P242" i="25"/>
  <c r="J242" i="25"/>
  <c r="F242" i="25"/>
  <c r="D242" i="25"/>
  <c r="G242" i="25" s="1"/>
  <c r="AK241" i="25"/>
  <c r="AH241" i="25"/>
  <c r="AG241" i="25"/>
  <c r="P241" i="25"/>
  <c r="J241" i="25"/>
  <c r="F241" i="25"/>
  <c r="D241" i="25"/>
  <c r="G241" i="25" s="1"/>
  <c r="AK240" i="25"/>
  <c r="AH240" i="25"/>
  <c r="AG240" i="25"/>
  <c r="P240" i="25"/>
  <c r="J240" i="25"/>
  <c r="F240" i="25"/>
  <c r="D240" i="25"/>
  <c r="G240" i="25" s="1"/>
  <c r="AK239" i="25"/>
  <c r="AH239" i="25"/>
  <c r="AG239" i="25"/>
  <c r="P239" i="25"/>
  <c r="J239" i="25"/>
  <c r="F239" i="25"/>
  <c r="D239" i="25"/>
  <c r="G239" i="25" s="1"/>
  <c r="AK238" i="25"/>
  <c r="AH238" i="25"/>
  <c r="AG238" i="25"/>
  <c r="P238" i="25"/>
  <c r="Q238" i="25" s="1"/>
  <c r="J238" i="25"/>
  <c r="G238" i="25"/>
  <c r="I238" i="25" s="1"/>
  <c r="AI238" i="25" s="1"/>
  <c r="F238" i="25"/>
  <c r="D238" i="25"/>
  <c r="AK237" i="25"/>
  <c r="AH237" i="25"/>
  <c r="AG237" i="25"/>
  <c r="P237" i="25"/>
  <c r="Q237" i="25" s="1"/>
  <c r="J237" i="25"/>
  <c r="G237" i="25"/>
  <c r="F237" i="25"/>
  <c r="D237" i="25"/>
  <c r="AK236" i="25"/>
  <c r="AI236" i="25"/>
  <c r="AH236" i="25"/>
  <c r="AG236" i="25"/>
  <c r="Q236" i="25"/>
  <c r="AA236" i="25" s="1"/>
  <c r="P236" i="25"/>
  <c r="K236" i="25"/>
  <c r="L236" i="25" s="1"/>
  <c r="J236" i="25"/>
  <c r="F236" i="25"/>
  <c r="D236" i="25"/>
  <c r="G236" i="25" s="1"/>
  <c r="I236" i="25" s="1"/>
  <c r="W236" i="25" s="1"/>
  <c r="AK235" i="25"/>
  <c r="AH235" i="25"/>
  <c r="AG235" i="25"/>
  <c r="P235" i="25"/>
  <c r="J235" i="25"/>
  <c r="K235" i="25" s="1"/>
  <c r="L235" i="25" s="1"/>
  <c r="AJ235" i="25" s="1"/>
  <c r="F235" i="25"/>
  <c r="D235" i="25"/>
  <c r="G235" i="25" s="1"/>
  <c r="I235" i="25" s="1"/>
  <c r="W235" i="25" s="1"/>
  <c r="AK234" i="25"/>
  <c r="AH234" i="25"/>
  <c r="AG234" i="25"/>
  <c r="Q234" i="25"/>
  <c r="P234" i="25"/>
  <c r="J234" i="25"/>
  <c r="F234" i="25"/>
  <c r="G234" i="25" s="1"/>
  <c r="D234" i="25"/>
  <c r="AK233" i="25"/>
  <c r="AH233" i="25"/>
  <c r="AG233" i="25"/>
  <c r="Q233" i="25"/>
  <c r="P233" i="25"/>
  <c r="J233" i="25"/>
  <c r="F233" i="25"/>
  <c r="D233" i="25"/>
  <c r="G233" i="25" s="1"/>
  <c r="AK232" i="25"/>
  <c r="AH232" i="25"/>
  <c r="AG232" i="25"/>
  <c r="Q232" i="25"/>
  <c r="P232" i="25"/>
  <c r="J232" i="25"/>
  <c r="F232" i="25"/>
  <c r="G232" i="25" s="1"/>
  <c r="I232" i="25" s="1"/>
  <c r="D232" i="25"/>
  <c r="AK231" i="25"/>
  <c r="AH231" i="25"/>
  <c r="AG231" i="25"/>
  <c r="P231" i="25"/>
  <c r="J231" i="25"/>
  <c r="F231" i="25"/>
  <c r="D231" i="25"/>
  <c r="AK230" i="25"/>
  <c r="AH230" i="25"/>
  <c r="AG230" i="25"/>
  <c r="P230" i="25"/>
  <c r="J230" i="25"/>
  <c r="K230" i="25" s="1"/>
  <c r="G230" i="25"/>
  <c r="I230" i="25" s="1"/>
  <c r="F230" i="25"/>
  <c r="D230" i="25"/>
  <c r="AK229" i="25"/>
  <c r="AH229" i="25"/>
  <c r="AG229" i="25"/>
  <c r="Q229" i="25"/>
  <c r="P229" i="25"/>
  <c r="J229" i="25"/>
  <c r="F229" i="25"/>
  <c r="D229" i="25"/>
  <c r="G229" i="25" s="1"/>
  <c r="AK228" i="25"/>
  <c r="AH228" i="25"/>
  <c r="AG228" i="25"/>
  <c r="P228" i="25"/>
  <c r="J228" i="25"/>
  <c r="F228" i="25"/>
  <c r="D228" i="25"/>
  <c r="AK227" i="25"/>
  <c r="AH227" i="25"/>
  <c r="AG227" i="25"/>
  <c r="Q227" i="25"/>
  <c r="P227" i="25"/>
  <c r="J227" i="25"/>
  <c r="F227" i="25"/>
  <c r="G227" i="25" s="1"/>
  <c r="D227" i="25"/>
  <c r="AK226" i="25"/>
  <c r="AH226" i="25"/>
  <c r="AG226" i="25"/>
  <c r="Q226" i="25"/>
  <c r="P226" i="25"/>
  <c r="J226" i="25"/>
  <c r="F226" i="25"/>
  <c r="D226" i="25"/>
  <c r="G226" i="25" s="1"/>
  <c r="AK225" i="25"/>
  <c r="AH225" i="25"/>
  <c r="AG225" i="25"/>
  <c r="P225" i="25"/>
  <c r="J225" i="25"/>
  <c r="F225" i="25"/>
  <c r="G225" i="25" s="1"/>
  <c r="D225" i="25"/>
  <c r="AK224" i="25"/>
  <c r="AH224" i="25"/>
  <c r="AG224" i="25"/>
  <c r="Q224" i="25"/>
  <c r="P224" i="25"/>
  <c r="J224" i="25"/>
  <c r="F224" i="25"/>
  <c r="G224" i="25" s="1"/>
  <c r="I224" i="25" s="1"/>
  <c r="D224" i="25"/>
  <c r="AK223" i="25"/>
  <c r="AH223" i="25"/>
  <c r="AG223" i="25"/>
  <c r="Q223" i="25"/>
  <c r="P223" i="25"/>
  <c r="J223" i="25"/>
  <c r="F223" i="25"/>
  <c r="D223" i="25"/>
  <c r="G223" i="25" s="1"/>
  <c r="AK222" i="25"/>
  <c r="AH222" i="25"/>
  <c r="AG222" i="25"/>
  <c r="P222" i="25"/>
  <c r="Q222" i="25" s="1"/>
  <c r="J222" i="25"/>
  <c r="F222" i="25"/>
  <c r="D222" i="25"/>
  <c r="G222" i="25" s="1"/>
  <c r="AK221" i="25"/>
  <c r="AH221" i="25"/>
  <c r="AG221" i="25"/>
  <c r="Q221" i="25"/>
  <c r="P221" i="25"/>
  <c r="J221" i="25"/>
  <c r="F221" i="25"/>
  <c r="D221" i="25"/>
  <c r="G221" i="25" s="1"/>
  <c r="AK220" i="25"/>
  <c r="AH220" i="25"/>
  <c r="AG220" i="25"/>
  <c r="P220" i="25"/>
  <c r="J220" i="25"/>
  <c r="I220" i="25"/>
  <c r="G220" i="25"/>
  <c r="F220" i="25"/>
  <c r="D220" i="25"/>
  <c r="AK219" i="25"/>
  <c r="AH219" i="25"/>
  <c r="AG219" i="25"/>
  <c r="Q219" i="25"/>
  <c r="P219" i="25"/>
  <c r="J219" i="25"/>
  <c r="F219" i="25"/>
  <c r="D219" i="25"/>
  <c r="G219" i="25" s="1"/>
  <c r="AK218" i="25"/>
  <c r="AH218" i="25"/>
  <c r="AG218" i="25"/>
  <c r="Q218" i="25"/>
  <c r="P218" i="25"/>
  <c r="J218" i="25"/>
  <c r="I218" i="25"/>
  <c r="G218" i="25"/>
  <c r="F218" i="25"/>
  <c r="D218" i="25"/>
  <c r="AK217" i="25"/>
  <c r="AI217" i="25"/>
  <c r="AH217" i="25"/>
  <c r="AG217" i="25"/>
  <c r="P217" i="25"/>
  <c r="Q217" i="25" s="1"/>
  <c r="J217" i="25"/>
  <c r="F217" i="25"/>
  <c r="D217" i="25"/>
  <c r="G217" i="25" s="1"/>
  <c r="I217" i="25" s="1"/>
  <c r="W217" i="25" s="1"/>
  <c r="AK216" i="25"/>
  <c r="AH216" i="25"/>
  <c r="AG216" i="25"/>
  <c r="Q216" i="25"/>
  <c r="P216" i="25"/>
  <c r="J216" i="25"/>
  <c r="F216" i="25"/>
  <c r="D216" i="25"/>
  <c r="G216" i="25" s="1"/>
  <c r="AK215" i="25"/>
  <c r="AH215" i="25"/>
  <c r="AG215" i="25"/>
  <c r="AC215" i="25"/>
  <c r="AA215" i="25"/>
  <c r="U215" i="25"/>
  <c r="Q215" i="25"/>
  <c r="P215" i="25"/>
  <c r="J215" i="25"/>
  <c r="F215" i="25"/>
  <c r="D215" i="25"/>
  <c r="G215" i="25" s="1"/>
  <c r="K215" i="25" s="1"/>
  <c r="L215" i="25" s="1"/>
  <c r="R215" i="25" s="1"/>
  <c r="S215" i="25" s="1"/>
  <c r="T215" i="25" s="1"/>
  <c r="AK214" i="25"/>
  <c r="AH214" i="25"/>
  <c r="AG214" i="25"/>
  <c r="P214" i="25"/>
  <c r="J214" i="25"/>
  <c r="F214" i="25"/>
  <c r="D214" i="25"/>
  <c r="G214" i="25" s="1"/>
  <c r="I214" i="25" s="1"/>
  <c r="AK213" i="25"/>
  <c r="AH213" i="25"/>
  <c r="AG213" i="25"/>
  <c r="Q213" i="25"/>
  <c r="P213" i="25"/>
  <c r="J213" i="25"/>
  <c r="K213" i="25" s="1"/>
  <c r="I213" i="25"/>
  <c r="AI213" i="25" s="1"/>
  <c r="G213" i="25"/>
  <c r="F213" i="25"/>
  <c r="D213" i="25"/>
  <c r="AK212" i="25"/>
  <c r="AH212" i="25"/>
  <c r="AG212" i="25"/>
  <c r="Q212" i="25"/>
  <c r="P212" i="25"/>
  <c r="J212" i="25"/>
  <c r="F212" i="25"/>
  <c r="D212" i="25"/>
  <c r="G212" i="25" s="1"/>
  <c r="AK211" i="25"/>
  <c r="AH211" i="25"/>
  <c r="AG211" i="25"/>
  <c r="Q211" i="25"/>
  <c r="P211" i="25"/>
  <c r="J211" i="25"/>
  <c r="F211" i="25"/>
  <c r="G211" i="25" s="1"/>
  <c r="D211" i="25"/>
  <c r="AK210" i="25"/>
  <c r="AH210" i="25"/>
  <c r="AG210" i="25"/>
  <c r="Q210" i="25"/>
  <c r="P210" i="25"/>
  <c r="J210" i="25"/>
  <c r="F210" i="25"/>
  <c r="D210" i="25"/>
  <c r="G210" i="25" s="1"/>
  <c r="AK209" i="25"/>
  <c r="AH209" i="25"/>
  <c r="AG209" i="25"/>
  <c r="Q209" i="25"/>
  <c r="P209" i="25"/>
  <c r="J209" i="25"/>
  <c r="K209" i="25" s="1"/>
  <c r="F209" i="25"/>
  <c r="D209" i="25"/>
  <c r="G209" i="25" s="1"/>
  <c r="I209" i="25" s="1"/>
  <c r="AI209" i="25" s="1"/>
  <c r="AK208" i="25"/>
  <c r="AH208" i="25"/>
  <c r="AG208" i="25"/>
  <c r="P208" i="25"/>
  <c r="Q208" i="25" s="1"/>
  <c r="J208" i="25"/>
  <c r="K208" i="25" s="1"/>
  <c r="F208" i="25"/>
  <c r="D208" i="25"/>
  <c r="G208" i="25" s="1"/>
  <c r="I208" i="25" s="1"/>
  <c r="AI208" i="25" s="1"/>
  <c r="AK207" i="25"/>
  <c r="AH207" i="25"/>
  <c r="AG207" i="25"/>
  <c r="P207" i="25"/>
  <c r="J207" i="25"/>
  <c r="F207" i="25"/>
  <c r="D207" i="25"/>
  <c r="G207" i="25" s="1"/>
  <c r="AK206" i="25"/>
  <c r="AH206" i="25"/>
  <c r="AG206" i="25"/>
  <c r="Q206" i="25"/>
  <c r="P206" i="25"/>
  <c r="J206" i="25"/>
  <c r="G206" i="25"/>
  <c r="F206" i="25"/>
  <c r="D206" i="25"/>
  <c r="AK205" i="25"/>
  <c r="AH205" i="25"/>
  <c r="AG205" i="25"/>
  <c r="P205" i="25"/>
  <c r="J205" i="25"/>
  <c r="F205" i="25"/>
  <c r="D205" i="25"/>
  <c r="G205" i="25" s="1"/>
  <c r="AK204" i="25"/>
  <c r="AH204" i="25"/>
  <c r="AG204" i="25"/>
  <c r="Q204" i="25"/>
  <c r="P204" i="25"/>
  <c r="J204" i="25"/>
  <c r="F204" i="25"/>
  <c r="D204" i="25"/>
  <c r="AK203" i="25"/>
  <c r="AH203" i="25"/>
  <c r="AG203" i="25"/>
  <c r="P203" i="25"/>
  <c r="K203" i="25"/>
  <c r="J203" i="25"/>
  <c r="G203" i="25"/>
  <c r="I203" i="25" s="1"/>
  <c r="W203" i="25" s="1"/>
  <c r="F203" i="25"/>
  <c r="D203" i="25"/>
  <c r="AK202" i="25"/>
  <c r="AH202" i="25"/>
  <c r="AG202" i="25"/>
  <c r="P202" i="25"/>
  <c r="J202" i="25"/>
  <c r="G202" i="25"/>
  <c r="F202" i="25"/>
  <c r="D202" i="25"/>
  <c r="AK201" i="25"/>
  <c r="AH201" i="25"/>
  <c r="AG201" i="25"/>
  <c r="Q201" i="25"/>
  <c r="P201" i="25"/>
  <c r="J201" i="25"/>
  <c r="F201" i="25"/>
  <c r="D201" i="25"/>
  <c r="G201" i="25" s="1"/>
  <c r="AK200" i="25"/>
  <c r="AH200" i="25"/>
  <c r="AG200" i="25"/>
  <c r="P200" i="25"/>
  <c r="J200" i="25"/>
  <c r="K200" i="25" s="1"/>
  <c r="G200" i="25"/>
  <c r="I200" i="25" s="1"/>
  <c r="F200" i="25"/>
  <c r="D200" i="25"/>
  <c r="AK199" i="25"/>
  <c r="AH199" i="25"/>
  <c r="AG199" i="25"/>
  <c r="P199" i="25"/>
  <c r="J199" i="25"/>
  <c r="F199" i="25"/>
  <c r="D199" i="25"/>
  <c r="G199" i="25" s="1"/>
  <c r="AK198" i="25"/>
  <c r="AH198" i="25"/>
  <c r="AG198" i="25"/>
  <c r="Q198" i="25"/>
  <c r="P198" i="25"/>
  <c r="J198" i="25"/>
  <c r="F198" i="25"/>
  <c r="D198" i="25"/>
  <c r="AK197" i="25"/>
  <c r="AH197" i="25"/>
  <c r="AG197" i="25"/>
  <c r="P197" i="25"/>
  <c r="J197" i="25"/>
  <c r="G197" i="25"/>
  <c r="K197" i="25" s="1"/>
  <c r="F197" i="25"/>
  <c r="D197" i="25"/>
  <c r="AK196" i="25"/>
  <c r="AI196" i="25"/>
  <c r="AH196" i="25"/>
  <c r="AG196" i="25"/>
  <c r="W196" i="25"/>
  <c r="Q196" i="25"/>
  <c r="P196" i="25"/>
  <c r="J196" i="25"/>
  <c r="I196" i="25"/>
  <c r="G196" i="25"/>
  <c r="F196" i="25"/>
  <c r="D196" i="25"/>
  <c r="AK195" i="25"/>
  <c r="AH195" i="25"/>
  <c r="AG195" i="25"/>
  <c r="Q195" i="25"/>
  <c r="P195" i="25"/>
  <c r="J195" i="25"/>
  <c r="F195" i="25"/>
  <c r="D195" i="25"/>
  <c r="G195" i="25" s="1"/>
  <c r="AK194" i="25"/>
  <c r="AH194" i="25"/>
  <c r="AG194" i="25"/>
  <c r="Q194" i="25"/>
  <c r="P194" i="25"/>
  <c r="J194" i="25"/>
  <c r="F194" i="25"/>
  <c r="G194" i="25" s="1"/>
  <c r="D194" i="25"/>
  <c r="AK193" i="25"/>
  <c r="AH193" i="25"/>
  <c r="AG193" i="25"/>
  <c r="P193" i="25"/>
  <c r="J193" i="25"/>
  <c r="F193" i="25"/>
  <c r="D193" i="25"/>
  <c r="G193" i="25" s="1"/>
  <c r="AK192" i="25"/>
  <c r="AH192" i="25"/>
  <c r="AG192" i="25"/>
  <c r="Q192" i="25"/>
  <c r="P192" i="25"/>
  <c r="J192" i="25"/>
  <c r="G192" i="25"/>
  <c r="F192" i="25"/>
  <c r="D192" i="25"/>
  <c r="AK191" i="25"/>
  <c r="AH191" i="25"/>
  <c r="AG191" i="25"/>
  <c r="Q191" i="25"/>
  <c r="P191" i="25"/>
  <c r="K191" i="25"/>
  <c r="L191" i="25" s="1"/>
  <c r="J191" i="25"/>
  <c r="F191" i="25"/>
  <c r="D191" i="25"/>
  <c r="G191" i="25" s="1"/>
  <c r="I191" i="25" s="1"/>
  <c r="AI191" i="25" s="1"/>
  <c r="AK190" i="25"/>
  <c r="AH190" i="25"/>
  <c r="AG190" i="25"/>
  <c r="Q190" i="25"/>
  <c r="P190" i="25"/>
  <c r="J190" i="25"/>
  <c r="F190" i="25"/>
  <c r="G190" i="25" s="1"/>
  <c r="D190" i="25"/>
  <c r="AK189" i="25"/>
  <c r="AH189" i="25"/>
  <c r="AG189" i="25"/>
  <c r="Q189" i="25"/>
  <c r="P189" i="25"/>
  <c r="J189" i="25"/>
  <c r="F189" i="25"/>
  <c r="D189" i="25"/>
  <c r="G189" i="25" s="1"/>
  <c r="AK188" i="25"/>
  <c r="AH188" i="25"/>
  <c r="AG188" i="25"/>
  <c r="P188" i="25"/>
  <c r="J188" i="25"/>
  <c r="G188" i="25"/>
  <c r="K188" i="25" s="1"/>
  <c r="F188" i="25"/>
  <c r="D188" i="25"/>
  <c r="AK187" i="25"/>
  <c r="AH187" i="25"/>
  <c r="AG187" i="25"/>
  <c r="Q187" i="25"/>
  <c r="P187" i="25"/>
  <c r="J187" i="25"/>
  <c r="F187" i="25"/>
  <c r="G187" i="25" s="1"/>
  <c r="D187" i="25"/>
  <c r="AK186" i="25"/>
  <c r="AH186" i="25"/>
  <c r="AG186" i="25"/>
  <c r="Q186" i="25"/>
  <c r="P186" i="25"/>
  <c r="J186" i="25"/>
  <c r="F186" i="25"/>
  <c r="D186" i="25"/>
  <c r="AK185" i="25"/>
  <c r="AH185" i="25"/>
  <c r="AG185" i="25"/>
  <c r="P185" i="25"/>
  <c r="J185" i="25"/>
  <c r="G185" i="25"/>
  <c r="F185" i="25"/>
  <c r="D185" i="25"/>
  <c r="AK184" i="25"/>
  <c r="AH184" i="25"/>
  <c r="AG184" i="25"/>
  <c r="P184" i="25"/>
  <c r="J184" i="25"/>
  <c r="F184" i="25"/>
  <c r="G184" i="25" s="1"/>
  <c r="D184" i="25"/>
  <c r="AK183" i="25"/>
  <c r="AH183" i="25"/>
  <c r="AG183" i="25"/>
  <c r="Q183" i="25"/>
  <c r="P183" i="25"/>
  <c r="J183" i="25"/>
  <c r="K183" i="25" s="1"/>
  <c r="I183" i="25"/>
  <c r="F183" i="25"/>
  <c r="D183" i="25"/>
  <c r="G183" i="25" s="1"/>
  <c r="AK182" i="25"/>
  <c r="AH182" i="25"/>
  <c r="AG182" i="25"/>
  <c r="Q182" i="25"/>
  <c r="P182" i="25"/>
  <c r="J182" i="25"/>
  <c r="F182" i="25"/>
  <c r="D182" i="25"/>
  <c r="AK181" i="25"/>
  <c r="AH181" i="25"/>
  <c r="AG181" i="25"/>
  <c r="P181" i="25"/>
  <c r="K181" i="25"/>
  <c r="J181" i="25"/>
  <c r="F181" i="25"/>
  <c r="D181" i="25"/>
  <c r="G181" i="25" s="1"/>
  <c r="I181" i="25" s="1"/>
  <c r="AK180" i="25"/>
  <c r="AH180" i="25"/>
  <c r="AG180" i="25"/>
  <c r="Q180" i="25"/>
  <c r="P180" i="25"/>
  <c r="J180" i="25"/>
  <c r="F180" i="25"/>
  <c r="D180" i="25"/>
  <c r="G180" i="25" s="1"/>
  <c r="AK179" i="25"/>
  <c r="AH179" i="25"/>
  <c r="AG179" i="25"/>
  <c r="Q179" i="25"/>
  <c r="P179" i="25"/>
  <c r="J179" i="25"/>
  <c r="G179" i="25"/>
  <c r="K179" i="25" s="1"/>
  <c r="F179" i="25"/>
  <c r="D179" i="25"/>
  <c r="AK178" i="25"/>
  <c r="AH178" i="25"/>
  <c r="AG178" i="25"/>
  <c r="Q178" i="25"/>
  <c r="P178" i="25"/>
  <c r="J178" i="25"/>
  <c r="F178" i="25"/>
  <c r="D178" i="25"/>
  <c r="G178" i="25" s="1"/>
  <c r="AK177" i="25"/>
  <c r="AH177" i="25"/>
  <c r="AG177" i="25"/>
  <c r="P177" i="25"/>
  <c r="J177" i="25"/>
  <c r="G177" i="25"/>
  <c r="F177" i="25"/>
  <c r="D177" i="25"/>
  <c r="AK176" i="25"/>
  <c r="AH176" i="25"/>
  <c r="AG176" i="25"/>
  <c r="P176" i="25"/>
  <c r="J176" i="25"/>
  <c r="K176" i="25" s="1"/>
  <c r="L176" i="25" s="1"/>
  <c r="F176" i="25"/>
  <c r="D176" i="25"/>
  <c r="G176" i="25" s="1"/>
  <c r="I176" i="25" s="1"/>
  <c r="AI176" i="25" s="1"/>
  <c r="AK175" i="25"/>
  <c r="AH175" i="25"/>
  <c r="AG175" i="25"/>
  <c r="P175" i="25"/>
  <c r="J175" i="25"/>
  <c r="G175" i="25"/>
  <c r="F175" i="25"/>
  <c r="D175" i="25"/>
  <c r="AK174" i="25"/>
  <c r="AH174" i="25"/>
  <c r="AG174" i="25"/>
  <c r="Q174" i="25"/>
  <c r="P174" i="25"/>
  <c r="J174" i="25"/>
  <c r="F174" i="25"/>
  <c r="G174" i="25" s="1"/>
  <c r="D174" i="25"/>
  <c r="AK173" i="25"/>
  <c r="AI173" i="25"/>
  <c r="AH173" i="25"/>
  <c r="AG173" i="25"/>
  <c r="Q173" i="25"/>
  <c r="P173" i="25"/>
  <c r="J173" i="25"/>
  <c r="K173" i="25" s="1"/>
  <c r="L173" i="25" s="1"/>
  <c r="I173" i="25"/>
  <c r="W173" i="25" s="1"/>
  <c r="G173" i="25"/>
  <c r="F173" i="25"/>
  <c r="D173" i="25"/>
  <c r="AK172" i="25"/>
  <c r="AH172" i="25"/>
  <c r="AG172" i="25"/>
  <c r="P172" i="25"/>
  <c r="J172" i="25"/>
  <c r="F172" i="25"/>
  <c r="G172" i="25" s="1"/>
  <c r="D172" i="25"/>
  <c r="AK171" i="25"/>
  <c r="AH171" i="25"/>
  <c r="AG171" i="25"/>
  <c r="Q171" i="25"/>
  <c r="P171" i="25"/>
  <c r="J171" i="25"/>
  <c r="F171" i="25"/>
  <c r="D171" i="25"/>
  <c r="AK170" i="25"/>
  <c r="AH170" i="25"/>
  <c r="AG170" i="25"/>
  <c r="P170" i="25"/>
  <c r="J170" i="25"/>
  <c r="F170" i="25"/>
  <c r="D170" i="25"/>
  <c r="G170" i="25" s="1"/>
  <c r="AK169" i="25"/>
  <c r="AH169" i="25"/>
  <c r="AG169" i="25"/>
  <c r="P169" i="25"/>
  <c r="J169" i="25"/>
  <c r="F169" i="25"/>
  <c r="G169" i="25" s="1"/>
  <c r="I169" i="25" s="1"/>
  <c r="D169" i="25"/>
  <c r="AK168" i="25"/>
  <c r="AH168" i="25"/>
  <c r="AG168" i="25"/>
  <c r="P168" i="25"/>
  <c r="Q168" i="25" s="1"/>
  <c r="J168" i="25"/>
  <c r="K168" i="25" s="1"/>
  <c r="I168" i="25"/>
  <c r="AI168" i="25" s="1"/>
  <c r="G168" i="25"/>
  <c r="F168" i="25"/>
  <c r="D168" i="25"/>
  <c r="AK167" i="25"/>
  <c r="AH167" i="25"/>
  <c r="AG167" i="25"/>
  <c r="P167" i="25"/>
  <c r="J167" i="25"/>
  <c r="K167" i="25" s="1"/>
  <c r="L167" i="25" s="1"/>
  <c r="AJ167" i="25" s="1"/>
  <c r="F167" i="25"/>
  <c r="D167" i="25"/>
  <c r="G167" i="25" s="1"/>
  <c r="I167" i="25" s="1"/>
  <c r="W167" i="25" s="1"/>
  <c r="AK166" i="25"/>
  <c r="AH166" i="25"/>
  <c r="AG166" i="25"/>
  <c r="P166" i="25"/>
  <c r="J166" i="25"/>
  <c r="F166" i="25"/>
  <c r="G166" i="25" s="1"/>
  <c r="I166" i="25" s="1"/>
  <c r="D166" i="25"/>
  <c r="AK165" i="25"/>
  <c r="AI165" i="25"/>
  <c r="AH165" i="25"/>
  <c r="AG165" i="25"/>
  <c r="P165" i="25"/>
  <c r="J165" i="25"/>
  <c r="K165" i="25" s="1"/>
  <c r="F165" i="25"/>
  <c r="D165" i="25"/>
  <c r="G165" i="25" s="1"/>
  <c r="I165" i="25" s="1"/>
  <c r="W165" i="25" s="1"/>
  <c r="AK164" i="25"/>
  <c r="AH164" i="25"/>
  <c r="AG164" i="25"/>
  <c r="Q164" i="25"/>
  <c r="P164" i="25"/>
  <c r="J164" i="25"/>
  <c r="F164" i="25"/>
  <c r="G164" i="25" s="1"/>
  <c r="D164" i="25"/>
  <c r="AK163" i="25"/>
  <c r="AH163" i="25"/>
  <c r="AG163" i="25"/>
  <c r="P163" i="25"/>
  <c r="Q163" i="25" s="1"/>
  <c r="J163" i="25"/>
  <c r="F163" i="25"/>
  <c r="D163" i="25"/>
  <c r="G163" i="25" s="1"/>
  <c r="AK162" i="25"/>
  <c r="AH162" i="25"/>
  <c r="AG162" i="25"/>
  <c r="Q162" i="25"/>
  <c r="P162" i="25"/>
  <c r="J162" i="25"/>
  <c r="F162" i="25"/>
  <c r="D162" i="25"/>
  <c r="G162" i="25" s="1"/>
  <c r="AK161" i="25"/>
  <c r="AH161" i="25"/>
  <c r="AG161" i="25"/>
  <c r="P161" i="25"/>
  <c r="J161" i="25"/>
  <c r="F161" i="25"/>
  <c r="G161" i="25" s="1"/>
  <c r="D161" i="25"/>
  <c r="AK160" i="25"/>
  <c r="AH160" i="25"/>
  <c r="AG160" i="25"/>
  <c r="P160" i="25"/>
  <c r="J160" i="25"/>
  <c r="F160" i="25"/>
  <c r="D160" i="25"/>
  <c r="G160" i="25" s="1"/>
  <c r="AK159" i="25"/>
  <c r="AH159" i="25"/>
  <c r="AG159" i="25"/>
  <c r="P159" i="25"/>
  <c r="J159" i="25"/>
  <c r="F159" i="25"/>
  <c r="G159" i="25" s="1"/>
  <c r="D159" i="25"/>
  <c r="AK158" i="25"/>
  <c r="AH158" i="25"/>
  <c r="AG158" i="25"/>
  <c r="P158" i="25"/>
  <c r="Q158" i="25" s="1"/>
  <c r="J158" i="25"/>
  <c r="F158" i="25"/>
  <c r="D158" i="25"/>
  <c r="G158" i="25" s="1"/>
  <c r="AK157" i="25"/>
  <c r="AH157" i="25"/>
  <c r="AG157" i="25"/>
  <c r="P157" i="25"/>
  <c r="J157" i="25"/>
  <c r="F157" i="25"/>
  <c r="D157" i="25"/>
  <c r="G157" i="25" s="1"/>
  <c r="AK156" i="25"/>
  <c r="AH156" i="25"/>
  <c r="AG156" i="25"/>
  <c r="P156" i="25"/>
  <c r="Q156" i="25" s="1"/>
  <c r="J156" i="25"/>
  <c r="K156" i="25" s="1"/>
  <c r="F156" i="25"/>
  <c r="D156" i="25"/>
  <c r="G156" i="25" s="1"/>
  <c r="I156" i="25" s="1"/>
  <c r="AK155" i="25"/>
  <c r="AH155" i="25"/>
  <c r="AG155" i="25"/>
  <c r="P155" i="25"/>
  <c r="J155" i="25"/>
  <c r="K155" i="25" s="1"/>
  <c r="F155" i="25"/>
  <c r="D155" i="25"/>
  <c r="G155" i="25" s="1"/>
  <c r="I155" i="25" s="1"/>
  <c r="AK154" i="25"/>
  <c r="AH154" i="25"/>
  <c r="AG154" i="25"/>
  <c r="Q154" i="25"/>
  <c r="P154" i="25"/>
  <c r="J154" i="25"/>
  <c r="I154" i="25"/>
  <c r="AI154" i="25" s="1"/>
  <c r="G154" i="25"/>
  <c r="K154" i="25" s="1"/>
  <c r="U154" i="25" s="1"/>
  <c r="F154" i="25"/>
  <c r="D154" i="25"/>
  <c r="AK153" i="25"/>
  <c r="AH153" i="25"/>
  <c r="AG153" i="25"/>
  <c r="P153" i="25"/>
  <c r="Q153" i="25" s="1"/>
  <c r="J153" i="25"/>
  <c r="K153" i="25" s="1"/>
  <c r="I153" i="25"/>
  <c r="G153" i="25"/>
  <c r="F153" i="25"/>
  <c r="D153" i="25"/>
  <c r="AK152" i="25"/>
  <c r="AH152" i="25"/>
  <c r="AG152" i="25"/>
  <c r="Q152" i="25"/>
  <c r="P152" i="25"/>
  <c r="J152" i="25"/>
  <c r="F152" i="25"/>
  <c r="D152" i="25"/>
  <c r="G152" i="25" s="1"/>
  <c r="I152" i="25" s="1"/>
  <c r="AI152" i="25" s="1"/>
  <c r="AK151" i="25"/>
  <c r="AH151" i="25"/>
  <c r="AG151" i="25"/>
  <c r="Q151" i="25"/>
  <c r="P151" i="25"/>
  <c r="J151" i="25"/>
  <c r="F151" i="25"/>
  <c r="D151" i="25"/>
  <c r="G151" i="25" s="1"/>
  <c r="AK150" i="25"/>
  <c r="AH150" i="25"/>
  <c r="AG150" i="25"/>
  <c r="Q150" i="25"/>
  <c r="AC150" i="25" s="1"/>
  <c r="P150" i="25"/>
  <c r="J150" i="25"/>
  <c r="G150" i="25"/>
  <c r="K150" i="25" s="1"/>
  <c r="L150" i="25" s="1"/>
  <c r="F150" i="25"/>
  <c r="D150" i="25"/>
  <c r="AK149" i="25"/>
  <c r="AH149" i="25"/>
  <c r="AG149" i="25"/>
  <c r="Q149" i="25"/>
  <c r="P149" i="25"/>
  <c r="J149" i="25"/>
  <c r="K149" i="25" s="1"/>
  <c r="F149" i="25"/>
  <c r="G149" i="25" s="1"/>
  <c r="I149" i="25" s="1"/>
  <c r="D149" i="25"/>
  <c r="AK148" i="25"/>
  <c r="AH148" i="25"/>
  <c r="AG148" i="25"/>
  <c r="P148" i="25"/>
  <c r="Q148" i="25" s="1"/>
  <c r="J148" i="25"/>
  <c r="G148" i="25"/>
  <c r="I148" i="25" s="1"/>
  <c r="F148" i="25"/>
  <c r="D148" i="25"/>
  <c r="AK147" i="25"/>
  <c r="AH147" i="25"/>
  <c r="AG147" i="25"/>
  <c r="Q147" i="25"/>
  <c r="P147" i="25"/>
  <c r="J147" i="25"/>
  <c r="F147" i="25"/>
  <c r="D147" i="25"/>
  <c r="AK146" i="25"/>
  <c r="AH146" i="25"/>
  <c r="AG146" i="25"/>
  <c r="P146" i="25"/>
  <c r="J146" i="25"/>
  <c r="F146" i="25"/>
  <c r="D146" i="25"/>
  <c r="AK145" i="25"/>
  <c r="AH145" i="25"/>
  <c r="AG145" i="25"/>
  <c r="P145" i="25"/>
  <c r="J145" i="25"/>
  <c r="F145" i="25"/>
  <c r="D145" i="25"/>
  <c r="G145" i="25" s="1"/>
  <c r="AK144" i="25"/>
  <c r="AH144" i="25"/>
  <c r="AG144" i="25"/>
  <c r="W144" i="25"/>
  <c r="P144" i="25"/>
  <c r="J144" i="25"/>
  <c r="K144" i="25" s="1"/>
  <c r="U144" i="25" s="1"/>
  <c r="I144" i="25"/>
  <c r="AI144" i="25" s="1"/>
  <c r="G144" i="25"/>
  <c r="F144" i="25"/>
  <c r="D144" i="25"/>
  <c r="AK143" i="25"/>
  <c r="AH143" i="25"/>
  <c r="AG143" i="25"/>
  <c r="U143" i="25"/>
  <c r="P143" i="25"/>
  <c r="Q143" i="25" s="1"/>
  <c r="AA143" i="25" s="1"/>
  <c r="J143" i="25"/>
  <c r="G143" i="25"/>
  <c r="K143" i="25" s="1"/>
  <c r="L143" i="25" s="1"/>
  <c r="F143" i="25"/>
  <c r="D143" i="25"/>
  <c r="AK142" i="25"/>
  <c r="AI142" i="25"/>
  <c r="AH142" i="25"/>
  <c r="AG142" i="25"/>
  <c r="Q142" i="25"/>
  <c r="P142" i="25"/>
  <c r="J142" i="25"/>
  <c r="K142" i="25" s="1"/>
  <c r="L142" i="25" s="1"/>
  <c r="R142" i="25" s="1"/>
  <c r="S142" i="25" s="1"/>
  <c r="T142" i="25" s="1"/>
  <c r="AB142" i="25" s="1"/>
  <c r="F142" i="25"/>
  <c r="G142" i="25" s="1"/>
  <c r="I142" i="25" s="1"/>
  <c r="W142" i="25" s="1"/>
  <c r="D142" i="25"/>
  <c r="AK141" i="25"/>
  <c r="AH141" i="25"/>
  <c r="AG141" i="25"/>
  <c r="P141" i="25"/>
  <c r="J141" i="25"/>
  <c r="F141" i="25"/>
  <c r="D141" i="25"/>
  <c r="G141" i="25" s="1"/>
  <c r="AK140" i="25"/>
  <c r="AH140" i="25"/>
  <c r="AG140" i="25"/>
  <c r="Q140" i="25"/>
  <c r="P140" i="25"/>
  <c r="J140" i="25"/>
  <c r="F140" i="25"/>
  <c r="D140" i="25"/>
  <c r="G140" i="25" s="1"/>
  <c r="AK139" i="25"/>
  <c r="AH139" i="25"/>
  <c r="AG139" i="25"/>
  <c r="P139" i="25"/>
  <c r="J139" i="25"/>
  <c r="F139" i="25"/>
  <c r="G139" i="25" s="1"/>
  <c r="D139" i="25"/>
  <c r="AK138" i="25"/>
  <c r="AH138" i="25"/>
  <c r="AG138" i="25"/>
  <c r="P138" i="25"/>
  <c r="Q138" i="25" s="1"/>
  <c r="J138" i="25"/>
  <c r="G138" i="25"/>
  <c r="K138" i="25" s="1"/>
  <c r="F138" i="25"/>
  <c r="D138" i="25"/>
  <c r="AK137" i="25"/>
  <c r="AH137" i="25"/>
  <c r="AG137" i="25"/>
  <c r="P137" i="25"/>
  <c r="J137" i="25"/>
  <c r="F137" i="25"/>
  <c r="D137" i="25"/>
  <c r="G137" i="25" s="1"/>
  <c r="AK136" i="25"/>
  <c r="AH136" i="25"/>
  <c r="AG136" i="25"/>
  <c r="P136" i="25"/>
  <c r="J136" i="25"/>
  <c r="F136" i="25"/>
  <c r="G136" i="25" s="1"/>
  <c r="D136" i="25"/>
  <c r="AK135" i="25"/>
  <c r="AH135" i="25"/>
  <c r="AG135" i="25"/>
  <c r="Q135" i="25"/>
  <c r="P135" i="25"/>
  <c r="J135" i="25"/>
  <c r="F135" i="25"/>
  <c r="G135" i="25" s="1"/>
  <c r="D135" i="25"/>
  <c r="AK134" i="25"/>
  <c r="AH134" i="25"/>
  <c r="AG134" i="25"/>
  <c r="Q134" i="25"/>
  <c r="P134" i="25"/>
  <c r="J134" i="25"/>
  <c r="G134" i="25"/>
  <c r="F134" i="25"/>
  <c r="D134" i="25"/>
  <c r="AK133" i="25"/>
  <c r="AH133" i="25"/>
  <c r="AG133" i="25"/>
  <c r="Q133" i="25"/>
  <c r="P133" i="25"/>
  <c r="J133" i="25"/>
  <c r="F133" i="25"/>
  <c r="D133" i="25"/>
  <c r="G133" i="25" s="1"/>
  <c r="AK132" i="25"/>
  <c r="AH132" i="25"/>
  <c r="AG132" i="25"/>
  <c r="P132" i="25"/>
  <c r="Q132" i="25" s="1"/>
  <c r="J132" i="25"/>
  <c r="K132" i="25" s="1"/>
  <c r="F132" i="25"/>
  <c r="D132" i="25"/>
  <c r="G132" i="25" s="1"/>
  <c r="I132" i="25" s="1"/>
  <c r="AK131" i="25"/>
  <c r="AI131" i="25"/>
  <c r="AH131" i="25"/>
  <c r="AG131" i="25"/>
  <c r="P131" i="25"/>
  <c r="J131" i="25"/>
  <c r="K131" i="25" s="1"/>
  <c r="L131" i="25" s="1"/>
  <c r="I131" i="25"/>
  <c r="W131" i="25" s="1"/>
  <c r="G131" i="25"/>
  <c r="F131" i="25"/>
  <c r="D131" i="25"/>
  <c r="AK130" i="25"/>
  <c r="AH130" i="25"/>
  <c r="AG130" i="25"/>
  <c r="P130" i="25"/>
  <c r="J130" i="25"/>
  <c r="F130" i="25"/>
  <c r="G130" i="25" s="1"/>
  <c r="D130" i="25"/>
  <c r="AK129" i="25"/>
  <c r="AH129" i="25"/>
  <c r="AG129" i="25"/>
  <c r="Q129" i="25"/>
  <c r="P129" i="25"/>
  <c r="J129" i="25"/>
  <c r="F129" i="25"/>
  <c r="G129" i="25" s="1"/>
  <c r="D129" i="25"/>
  <c r="AK128" i="25"/>
  <c r="AI128" i="25"/>
  <c r="AH128" i="25"/>
  <c r="AG128" i="25"/>
  <c r="P128" i="25"/>
  <c r="J128" i="25"/>
  <c r="K128" i="25" s="1"/>
  <c r="L128" i="25" s="1"/>
  <c r="F128" i="25"/>
  <c r="D128" i="25"/>
  <c r="G128" i="25" s="1"/>
  <c r="I128" i="25" s="1"/>
  <c r="W128" i="25" s="1"/>
  <c r="AK127" i="25"/>
  <c r="AH127" i="25"/>
  <c r="AG127" i="25"/>
  <c r="Q127" i="25"/>
  <c r="P127" i="25"/>
  <c r="J127" i="25"/>
  <c r="F127" i="25"/>
  <c r="D127" i="25"/>
  <c r="G127" i="25" s="1"/>
  <c r="I127" i="25" s="1"/>
  <c r="AK126" i="25"/>
  <c r="AH126" i="25"/>
  <c r="AG126" i="25"/>
  <c r="P126" i="25"/>
  <c r="J126" i="25"/>
  <c r="F126" i="25"/>
  <c r="D126" i="25"/>
  <c r="G126" i="25" s="1"/>
  <c r="K126" i="25" s="1"/>
  <c r="AK125" i="25"/>
  <c r="AH125" i="25"/>
  <c r="AG125" i="25"/>
  <c r="P125" i="25"/>
  <c r="J125" i="25"/>
  <c r="F125" i="25"/>
  <c r="D125" i="25"/>
  <c r="AK124" i="25"/>
  <c r="AH124" i="25"/>
  <c r="AG124" i="25"/>
  <c r="Q124" i="25"/>
  <c r="P124" i="25"/>
  <c r="J124" i="25"/>
  <c r="K124" i="25" s="1"/>
  <c r="I124" i="25"/>
  <c r="G124" i="25"/>
  <c r="F124" i="25"/>
  <c r="D124" i="25"/>
  <c r="AK123" i="25"/>
  <c r="AH123" i="25"/>
  <c r="AG123" i="25"/>
  <c r="Q123" i="25"/>
  <c r="P123" i="25"/>
  <c r="J123" i="25"/>
  <c r="F123" i="25"/>
  <c r="D123" i="25"/>
  <c r="G123" i="25" s="1"/>
  <c r="AK122" i="25"/>
  <c r="AH122" i="25"/>
  <c r="AG122" i="25"/>
  <c r="P122" i="25"/>
  <c r="J122" i="25"/>
  <c r="F122" i="25"/>
  <c r="D122" i="25"/>
  <c r="AK121" i="25"/>
  <c r="AH121" i="25"/>
  <c r="AG121" i="25"/>
  <c r="P121" i="25"/>
  <c r="J121" i="25"/>
  <c r="F121" i="25"/>
  <c r="D121" i="25"/>
  <c r="G121" i="25" s="1"/>
  <c r="AK120" i="25"/>
  <c r="AH120" i="25"/>
  <c r="AG120" i="25"/>
  <c r="Q120" i="25"/>
  <c r="P120" i="25"/>
  <c r="J120" i="25"/>
  <c r="G120" i="25"/>
  <c r="F120" i="25"/>
  <c r="D120" i="25"/>
  <c r="AK119" i="25"/>
  <c r="AH119" i="25"/>
  <c r="AG119" i="25"/>
  <c r="Q119" i="25"/>
  <c r="P119" i="25"/>
  <c r="J119" i="25"/>
  <c r="F119" i="25"/>
  <c r="D119" i="25"/>
  <c r="G119" i="25" s="1"/>
  <c r="AK118" i="25"/>
  <c r="AJ118" i="25"/>
  <c r="AH118" i="25"/>
  <c r="AG118" i="25"/>
  <c r="AC118" i="25"/>
  <c r="AA118" i="25"/>
  <c r="Y118" i="25"/>
  <c r="AD118" i="25" s="1"/>
  <c r="AM118" i="25" s="1"/>
  <c r="Q118" i="25"/>
  <c r="P118" i="25"/>
  <c r="L118" i="25"/>
  <c r="R118" i="25" s="1"/>
  <c r="S118" i="25" s="1"/>
  <c r="T118" i="25" s="1"/>
  <c r="J118" i="25"/>
  <c r="K118" i="25" s="1"/>
  <c r="I118" i="25"/>
  <c r="W118" i="25" s="1"/>
  <c r="G118" i="25"/>
  <c r="F118" i="25"/>
  <c r="D118" i="25"/>
  <c r="AK117" i="25"/>
  <c r="AH117" i="25"/>
  <c r="AG117" i="25"/>
  <c r="Q117" i="25"/>
  <c r="P117" i="25"/>
  <c r="J117" i="25"/>
  <c r="F117" i="25"/>
  <c r="D117" i="25"/>
  <c r="AK116" i="25"/>
  <c r="AH116" i="25"/>
  <c r="AG116" i="25"/>
  <c r="P116" i="25"/>
  <c r="K116" i="25"/>
  <c r="J116" i="25"/>
  <c r="I116" i="25"/>
  <c r="G116" i="25"/>
  <c r="F116" i="25"/>
  <c r="D116" i="25"/>
  <c r="AK115" i="25"/>
  <c r="AH115" i="25"/>
  <c r="AG115" i="25"/>
  <c r="Q115" i="25"/>
  <c r="P115" i="25"/>
  <c r="J115" i="25"/>
  <c r="F115" i="25"/>
  <c r="D115" i="25"/>
  <c r="G115" i="25" s="1"/>
  <c r="AK114" i="25"/>
  <c r="AH114" i="25"/>
  <c r="AG114" i="25"/>
  <c r="P114" i="25"/>
  <c r="Q114" i="25" s="1"/>
  <c r="J114" i="25"/>
  <c r="F114" i="25"/>
  <c r="G114" i="25" s="1"/>
  <c r="D114" i="25"/>
  <c r="AK113" i="25"/>
  <c r="AH113" i="25"/>
  <c r="AG113" i="25"/>
  <c r="P113" i="25"/>
  <c r="J113" i="25"/>
  <c r="G113" i="25"/>
  <c r="F113" i="25"/>
  <c r="D113" i="25"/>
  <c r="AK112" i="25"/>
  <c r="AH112" i="25"/>
  <c r="AG112" i="25"/>
  <c r="P112" i="25"/>
  <c r="Q112" i="25" s="1"/>
  <c r="J112" i="25"/>
  <c r="K112" i="25" s="1"/>
  <c r="U112" i="25" s="1"/>
  <c r="I112" i="25"/>
  <c r="AI112" i="25" s="1"/>
  <c r="F112" i="25"/>
  <c r="D112" i="25"/>
  <c r="G112" i="25" s="1"/>
  <c r="AK111" i="25"/>
  <c r="AH111" i="25"/>
  <c r="AG111" i="25"/>
  <c r="P111" i="25"/>
  <c r="Q111" i="25" s="1"/>
  <c r="J111" i="25"/>
  <c r="F111" i="25"/>
  <c r="D111" i="25"/>
  <c r="G111" i="25" s="1"/>
  <c r="AK110" i="25"/>
  <c r="AH110" i="25"/>
  <c r="AG110" i="25"/>
  <c r="Q110" i="25"/>
  <c r="P110" i="25"/>
  <c r="J110" i="25"/>
  <c r="F110" i="25"/>
  <c r="D110" i="25"/>
  <c r="G110" i="25" s="1"/>
  <c r="I110" i="25" s="1"/>
  <c r="W110" i="25" s="1"/>
  <c r="AK109" i="25"/>
  <c r="AI109" i="25"/>
  <c r="AH109" i="25"/>
  <c r="AG109" i="25"/>
  <c r="Q109" i="25"/>
  <c r="P109" i="25"/>
  <c r="J109" i="25"/>
  <c r="F109" i="25"/>
  <c r="D109" i="25"/>
  <c r="G109" i="25" s="1"/>
  <c r="I109" i="25" s="1"/>
  <c r="W109" i="25" s="1"/>
  <c r="AK108" i="25"/>
  <c r="AH108" i="25"/>
  <c r="AG108" i="25"/>
  <c r="P108" i="25"/>
  <c r="J108" i="25"/>
  <c r="F108" i="25"/>
  <c r="D108" i="25"/>
  <c r="G108" i="25" s="1"/>
  <c r="AK107" i="25"/>
  <c r="AH107" i="25"/>
  <c r="AG107" i="25"/>
  <c r="P107" i="25"/>
  <c r="J107" i="25"/>
  <c r="F107" i="25"/>
  <c r="D107" i="25"/>
  <c r="G107" i="25" s="1"/>
  <c r="AK106" i="25"/>
  <c r="AH106" i="25"/>
  <c r="AG106" i="25"/>
  <c r="P106" i="25"/>
  <c r="J106" i="25"/>
  <c r="F106" i="25"/>
  <c r="D106" i="25"/>
  <c r="G106" i="25" s="1"/>
  <c r="AK105" i="25"/>
  <c r="AH105" i="25"/>
  <c r="AG105" i="25"/>
  <c r="P105" i="25"/>
  <c r="Q105" i="25" s="1"/>
  <c r="J105" i="25"/>
  <c r="F105" i="25"/>
  <c r="G105" i="25" s="1"/>
  <c r="D105" i="25"/>
  <c r="AK104" i="25"/>
  <c r="AH104" i="25"/>
  <c r="AG104" i="25"/>
  <c r="P104" i="25"/>
  <c r="Q104" i="25" s="1"/>
  <c r="J104" i="25"/>
  <c r="F104" i="25"/>
  <c r="G104" i="25" s="1"/>
  <c r="D104" i="25"/>
  <c r="AK103" i="25"/>
  <c r="AH103" i="25"/>
  <c r="AG103" i="25"/>
  <c r="P103" i="25"/>
  <c r="J103" i="25"/>
  <c r="F103" i="25"/>
  <c r="G103" i="25" s="1"/>
  <c r="D103" i="25"/>
  <c r="AK102" i="25"/>
  <c r="AH102" i="25"/>
  <c r="AG102" i="25"/>
  <c r="P102" i="25"/>
  <c r="J102" i="25"/>
  <c r="F102" i="25"/>
  <c r="D102" i="25"/>
  <c r="AK101" i="25"/>
  <c r="AH101" i="25"/>
  <c r="AG101" i="25"/>
  <c r="P101" i="25"/>
  <c r="J101" i="25"/>
  <c r="F101" i="25"/>
  <c r="D101" i="25"/>
  <c r="G101" i="25" s="1"/>
  <c r="AK100" i="25"/>
  <c r="AH100" i="25"/>
  <c r="AG100" i="25"/>
  <c r="P100" i="25"/>
  <c r="J100" i="25"/>
  <c r="F100" i="25"/>
  <c r="D100" i="25"/>
  <c r="G100" i="25" s="1"/>
  <c r="AK99" i="25"/>
  <c r="AH99" i="25"/>
  <c r="AG99" i="25"/>
  <c r="Q99" i="25"/>
  <c r="P99" i="25"/>
  <c r="J99" i="25"/>
  <c r="F99" i="25"/>
  <c r="D99" i="25"/>
  <c r="AK98" i="25"/>
  <c r="AH98" i="25"/>
  <c r="AG98" i="25"/>
  <c r="Q98" i="25"/>
  <c r="P98" i="25"/>
  <c r="J98" i="25"/>
  <c r="F98" i="25"/>
  <c r="G98" i="25" s="1"/>
  <c r="I98" i="25" s="1"/>
  <c r="D98" i="25"/>
  <c r="AK97" i="25"/>
  <c r="AH97" i="25"/>
  <c r="AG97" i="25"/>
  <c r="Q97" i="25"/>
  <c r="P97" i="25"/>
  <c r="K97" i="25"/>
  <c r="J97" i="25"/>
  <c r="F97" i="25"/>
  <c r="D97" i="25"/>
  <c r="G97" i="25" s="1"/>
  <c r="I97" i="25" s="1"/>
  <c r="W97" i="25" s="1"/>
  <c r="AK96" i="25"/>
  <c r="AH96" i="25"/>
  <c r="AG96" i="25"/>
  <c r="P96" i="25"/>
  <c r="J96" i="25"/>
  <c r="G96" i="25"/>
  <c r="F96" i="25"/>
  <c r="D96" i="25"/>
  <c r="AK95" i="25"/>
  <c r="AH95" i="25"/>
  <c r="AG95" i="25"/>
  <c r="P95" i="25"/>
  <c r="Q95" i="25" s="1"/>
  <c r="J95" i="25"/>
  <c r="K95" i="25" s="1"/>
  <c r="U95" i="25" s="1"/>
  <c r="I95" i="25"/>
  <c r="AI95" i="25" s="1"/>
  <c r="F95" i="25"/>
  <c r="D95" i="25"/>
  <c r="G95" i="25" s="1"/>
  <c r="AK94" i="25"/>
  <c r="AH94" i="25"/>
  <c r="AG94" i="25"/>
  <c r="P94" i="25"/>
  <c r="Q94" i="25" s="1"/>
  <c r="J94" i="25"/>
  <c r="I94" i="25"/>
  <c r="G94" i="25"/>
  <c r="F94" i="25"/>
  <c r="D94" i="25"/>
  <c r="AK93" i="25"/>
  <c r="AH93" i="25"/>
  <c r="AG93" i="25"/>
  <c r="Q93" i="25"/>
  <c r="P93" i="25"/>
  <c r="J93" i="25"/>
  <c r="F93" i="25"/>
  <c r="D93" i="25"/>
  <c r="G93" i="25" s="1"/>
  <c r="I93" i="25" s="1"/>
  <c r="W93" i="25" s="1"/>
  <c r="AK92" i="25"/>
  <c r="AJ92" i="25"/>
  <c r="AH92" i="25"/>
  <c r="AG92" i="25"/>
  <c r="AA92" i="25"/>
  <c r="W92" i="25"/>
  <c r="AB92" i="25" s="1"/>
  <c r="P92" i="25"/>
  <c r="Q92" i="25" s="1"/>
  <c r="J92" i="25"/>
  <c r="K92" i="25" s="1"/>
  <c r="L92" i="25" s="1"/>
  <c r="R92" i="25" s="1"/>
  <c r="S92" i="25" s="1"/>
  <c r="T92" i="25" s="1"/>
  <c r="F92" i="25"/>
  <c r="D92" i="25"/>
  <c r="G92" i="25" s="1"/>
  <c r="I92" i="25" s="1"/>
  <c r="AI92" i="25" s="1"/>
  <c r="AK91" i="25"/>
  <c r="AH91" i="25"/>
  <c r="AG91" i="25"/>
  <c r="P91" i="25"/>
  <c r="Q91" i="25" s="1"/>
  <c r="J91" i="25"/>
  <c r="F91" i="25"/>
  <c r="D91" i="25"/>
  <c r="G91" i="25" s="1"/>
  <c r="AK90" i="25"/>
  <c r="AH90" i="25"/>
  <c r="AG90" i="25"/>
  <c r="P90" i="25"/>
  <c r="J90" i="25"/>
  <c r="K90" i="25" s="1"/>
  <c r="G90" i="25"/>
  <c r="I90" i="25" s="1"/>
  <c r="F90" i="25"/>
  <c r="D90" i="25"/>
  <c r="AK89" i="25"/>
  <c r="AH89" i="25"/>
  <c r="AG89" i="25"/>
  <c r="P89" i="25"/>
  <c r="J89" i="25"/>
  <c r="F89" i="25"/>
  <c r="D89" i="25"/>
  <c r="G89" i="25" s="1"/>
  <c r="AK88" i="25"/>
  <c r="AH88" i="25"/>
  <c r="AG88" i="25"/>
  <c r="P88" i="25"/>
  <c r="Q88" i="25" s="1"/>
  <c r="J88" i="25"/>
  <c r="G88" i="25"/>
  <c r="F88" i="25"/>
  <c r="D88" i="25"/>
  <c r="AK87" i="25"/>
  <c r="AH87" i="25"/>
  <c r="AG87" i="25"/>
  <c r="P87" i="25"/>
  <c r="J87" i="25"/>
  <c r="I87" i="25"/>
  <c r="F87" i="25"/>
  <c r="D87" i="25"/>
  <c r="G87" i="25" s="1"/>
  <c r="K87" i="25" s="1"/>
  <c r="AK86" i="25"/>
  <c r="AH86" i="25"/>
  <c r="AG86" i="25"/>
  <c r="P86" i="25"/>
  <c r="J86" i="25"/>
  <c r="F86" i="25"/>
  <c r="G86" i="25" s="1"/>
  <c r="D86" i="25"/>
  <c r="AK85" i="25"/>
  <c r="AH85" i="25"/>
  <c r="AG85" i="25"/>
  <c r="Q85" i="25"/>
  <c r="P85" i="25"/>
  <c r="J85" i="25"/>
  <c r="F85" i="25"/>
  <c r="G85" i="25" s="1"/>
  <c r="D85" i="25"/>
  <c r="AK84" i="25"/>
  <c r="AH84" i="25"/>
  <c r="AG84" i="25"/>
  <c r="P84" i="25"/>
  <c r="J84" i="25"/>
  <c r="G84" i="25"/>
  <c r="K84" i="25" s="1"/>
  <c r="U84" i="25" s="1"/>
  <c r="F84" i="25"/>
  <c r="D84" i="25"/>
  <c r="AK83" i="25"/>
  <c r="AH83" i="25"/>
  <c r="AG83" i="25"/>
  <c r="P83" i="25"/>
  <c r="Q83" i="25" s="1"/>
  <c r="J83" i="25"/>
  <c r="K83" i="25" s="1"/>
  <c r="F83" i="25"/>
  <c r="G83" i="25" s="1"/>
  <c r="I83" i="25" s="1"/>
  <c r="D83" i="25"/>
  <c r="AK82" i="25"/>
  <c r="AH82" i="25"/>
  <c r="AG82" i="25"/>
  <c r="P82" i="25"/>
  <c r="Q82" i="25" s="1"/>
  <c r="J82" i="25"/>
  <c r="F82" i="25"/>
  <c r="D82" i="25"/>
  <c r="G82" i="25" s="1"/>
  <c r="AK81" i="25"/>
  <c r="AH81" i="25"/>
  <c r="AG81" i="25"/>
  <c r="P81" i="25"/>
  <c r="J81" i="25"/>
  <c r="F81" i="25"/>
  <c r="D81" i="25"/>
  <c r="AK80" i="25"/>
  <c r="AH80" i="25"/>
  <c r="AG80" i="25"/>
  <c r="Q80" i="25"/>
  <c r="P80" i="25"/>
  <c r="J80" i="25"/>
  <c r="F80" i="25"/>
  <c r="D80" i="25"/>
  <c r="G80" i="25" s="1"/>
  <c r="AK79" i="25"/>
  <c r="AH79" i="25"/>
  <c r="AG79" i="25"/>
  <c r="Q79" i="25"/>
  <c r="P79" i="25"/>
  <c r="J79" i="25"/>
  <c r="I79" i="25"/>
  <c r="G79" i="25"/>
  <c r="F79" i="25"/>
  <c r="D79" i="25"/>
  <c r="AK78" i="25"/>
  <c r="AH78" i="25"/>
  <c r="AG78" i="25"/>
  <c r="Q78" i="25"/>
  <c r="P78" i="25"/>
  <c r="J78" i="25"/>
  <c r="F78" i="25"/>
  <c r="G78" i="25" s="1"/>
  <c r="D78" i="25"/>
  <c r="AK77" i="25"/>
  <c r="AH77" i="25"/>
  <c r="AG77" i="25"/>
  <c r="P77" i="25"/>
  <c r="Q77" i="25" s="1"/>
  <c r="J77" i="25"/>
  <c r="G77" i="25"/>
  <c r="K77" i="25" s="1"/>
  <c r="F77" i="25"/>
  <c r="D77" i="25"/>
  <c r="AK76" i="25"/>
  <c r="AH76" i="25"/>
  <c r="AG76" i="25"/>
  <c r="Q76" i="25"/>
  <c r="P76" i="25"/>
  <c r="J76" i="25"/>
  <c r="F76" i="25"/>
  <c r="D76" i="25"/>
  <c r="G76" i="25" s="1"/>
  <c r="I76" i="25" s="1"/>
  <c r="AI76" i="25" s="1"/>
  <c r="AK75" i="25"/>
  <c r="AH75" i="25"/>
  <c r="AG75" i="25"/>
  <c r="Q75" i="25"/>
  <c r="P75" i="25"/>
  <c r="J75" i="25"/>
  <c r="F75" i="25"/>
  <c r="D75" i="25"/>
  <c r="G75" i="25" s="1"/>
  <c r="AK74" i="25"/>
  <c r="AH74" i="25"/>
  <c r="AG74" i="25"/>
  <c r="P74" i="25"/>
  <c r="J74" i="25"/>
  <c r="G74" i="25"/>
  <c r="F74" i="25"/>
  <c r="D74" i="25"/>
  <c r="AK73" i="25"/>
  <c r="AH73" i="25"/>
  <c r="AG73" i="25"/>
  <c r="P73" i="25"/>
  <c r="Q73" i="25" s="1"/>
  <c r="J73" i="25"/>
  <c r="F73" i="25"/>
  <c r="G73" i="25" s="1"/>
  <c r="I73" i="25" s="1"/>
  <c r="D73" i="25"/>
  <c r="AK72" i="25"/>
  <c r="AH72" i="25"/>
  <c r="AG72" i="25"/>
  <c r="P72" i="25"/>
  <c r="J72" i="25"/>
  <c r="G72" i="25"/>
  <c r="I72" i="25" s="1"/>
  <c r="F72" i="25"/>
  <c r="D72" i="25"/>
  <c r="AK71" i="25"/>
  <c r="AH71" i="25"/>
  <c r="AG71" i="25"/>
  <c r="Q71" i="25"/>
  <c r="P71" i="25"/>
  <c r="J71" i="25"/>
  <c r="K71" i="25" s="1"/>
  <c r="U71" i="25" s="1"/>
  <c r="I71" i="25"/>
  <c r="G71" i="25"/>
  <c r="F71" i="25"/>
  <c r="D71" i="25"/>
  <c r="AK70" i="25"/>
  <c r="AH70" i="25"/>
  <c r="AG70" i="25"/>
  <c r="Q70" i="25"/>
  <c r="P70" i="25"/>
  <c r="J70" i="25"/>
  <c r="F70" i="25"/>
  <c r="D70" i="25"/>
  <c r="G70" i="25" s="1"/>
  <c r="AK69" i="25"/>
  <c r="AH69" i="25"/>
  <c r="AG69" i="25"/>
  <c r="P69" i="25"/>
  <c r="J69" i="25"/>
  <c r="G69" i="25"/>
  <c r="K69" i="25" s="1"/>
  <c r="L69" i="25" s="1"/>
  <c r="F69" i="25"/>
  <c r="D69" i="25"/>
  <c r="AK68" i="25"/>
  <c r="AH68" i="25"/>
  <c r="AG68" i="25"/>
  <c r="P68" i="25"/>
  <c r="J68" i="25"/>
  <c r="K68" i="25" s="1"/>
  <c r="L68" i="25" s="1"/>
  <c r="F68" i="25"/>
  <c r="G68" i="25" s="1"/>
  <c r="I68" i="25" s="1"/>
  <c r="D68" i="25"/>
  <c r="AK67" i="25"/>
  <c r="AH67" i="25"/>
  <c r="AG67" i="25"/>
  <c r="P67" i="25"/>
  <c r="J67" i="25"/>
  <c r="F67" i="25"/>
  <c r="D67" i="25"/>
  <c r="G67" i="25" s="1"/>
  <c r="I67" i="25" s="1"/>
  <c r="AK66" i="25"/>
  <c r="AH66" i="25"/>
  <c r="AG66" i="25"/>
  <c r="Q66" i="25"/>
  <c r="P66" i="25"/>
  <c r="J66" i="25"/>
  <c r="G66" i="25"/>
  <c r="F66" i="25"/>
  <c r="D66" i="25"/>
  <c r="AK65" i="25"/>
  <c r="AH65" i="25"/>
  <c r="AG65" i="25"/>
  <c r="Q65" i="25"/>
  <c r="P65" i="25"/>
  <c r="J65" i="25"/>
  <c r="F65" i="25"/>
  <c r="D65" i="25"/>
  <c r="G65" i="25" s="1"/>
  <c r="AK64" i="25"/>
  <c r="AH64" i="25"/>
  <c r="AG64" i="25"/>
  <c r="Q64" i="25"/>
  <c r="P64" i="25"/>
  <c r="J64" i="25"/>
  <c r="F64" i="25"/>
  <c r="D64" i="25"/>
  <c r="G64" i="25" s="1"/>
  <c r="AK63" i="25"/>
  <c r="AH63" i="25"/>
  <c r="AG63" i="25"/>
  <c r="Q63" i="25"/>
  <c r="P63" i="25"/>
  <c r="J63" i="25"/>
  <c r="K63" i="25" s="1"/>
  <c r="F63" i="25"/>
  <c r="G63" i="25" s="1"/>
  <c r="I63" i="25" s="1"/>
  <c r="D63" i="25"/>
  <c r="AK62" i="25"/>
  <c r="AH62" i="25"/>
  <c r="AG62" i="25"/>
  <c r="W62" i="25"/>
  <c r="P62" i="25"/>
  <c r="Q62" i="25" s="1"/>
  <c r="J62" i="25"/>
  <c r="I62" i="25"/>
  <c r="AI62" i="25" s="1"/>
  <c r="G62" i="25"/>
  <c r="K62" i="25" s="1"/>
  <c r="F62" i="25"/>
  <c r="D62" i="25"/>
  <c r="AK61" i="25"/>
  <c r="AH61" i="25"/>
  <c r="AG61" i="25"/>
  <c r="W61" i="25"/>
  <c r="Q61" i="25"/>
  <c r="P61" i="25"/>
  <c r="K61" i="25"/>
  <c r="U61" i="25" s="1"/>
  <c r="J61" i="25"/>
  <c r="I61" i="25"/>
  <c r="AI61" i="25" s="1"/>
  <c r="G61" i="25"/>
  <c r="F61" i="25"/>
  <c r="D61" i="25"/>
  <c r="AK60" i="25"/>
  <c r="AH60" i="25"/>
  <c r="AG60" i="25"/>
  <c r="Q60" i="25"/>
  <c r="P60" i="25"/>
  <c r="J60" i="25"/>
  <c r="F60" i="25"/>
  <c r="D60" i="25"/>
  <c r="G60" i="25" s="1"/>
  <c r="AK59" i="25"/>
  <c r="AH59" i="25"/>
  <c r="AG59" i="25"/>
  <c r="Q59" i="25"/>
  <c r="P59" i="25"/>
  <c r="J59" i="25"/>
  <c r="G59" i="25"/>
  <c r="F59" i="25"/>
  <c r="D59" i="25"/>
  <c r="AK58" i="25"/>
  <c r="AH58" i="25"/>
  <c r="AG58" i="25"/>
  <c r="Q58" i="25"/>
  <c r="P58" i="25"/>
  <c r="J58" i="25"/>
  <c r="K58" i="25" s="1"/>
  <c r="L58" i="25" s="1"/>
  <c r="F58" i="25"/>
  <c r="G58" i="25" s="1"/>
  <c r="I58" i="25" s="1"/>
  <c r="AI58" i="25" s="1"/>
  <c r="D58" i="25"/>
  <c r="AK57" i="25"/>
  <c r="AH57" i="25"/>
  <c r="AG57" i="25"/>
  <c r="P57" i="25"/>
  <c r="J57" i="25"/>
  <c r="F57" i="25"/>
  <c r="G57" i="25" s="1"/>
  <c r="D57" i="25"/>
  <c r="AK56" i="25"/>
  <c r="AH56" i="25"/>
  <c r="AG56" i="25"/>
  <c r="P56" i="25"/>
  <c r="J56" i="25"/>
  <c r="G56" i="25"/>
  <c r="F56" i="25"/>
  <c r="D56" i="25"/>
  <c r="AK55" i="25"/>
  <c r="AH55" i="25"/>
  <c r="AG55" i="25"/>
  <c r="Q55" i="25"/>
  <c r="AA55" i="25" s="1"/>
  <c r="P55" i="25"/>
  <c r="J55" i="25"/>
  <c r="I55" i="25"/>
  <c r="AI55" i="25" s="1"/>
  <c r="G55" i="25"/>
  <c r="K55" i="25" s="1"/>
  <c r="L55" i="25" s="1"/>
  <c r="AJ55" i="25" s="1"/>
  <c r="F55" i="25"/>
  <c r="D55" i="25"/>
  <c r="AK54" i="25"/>
  <c r="AH54" i="25"/>
  <c r="AG54" i="25"/>
  <c r="Q54" i="25"/>
  <c r="P54" i="25"/>
  <c r="J54" i="25"/>
  <c r="F54" i="25"/>
  <c r="D54" i="25"/>
  <c r="AK53" i="25"/>
  <c r="AH53" i="25"/>
  <c r="AG53" i="25"/>
  <c r="P53" i="25"/>
  <c r="J53" i="25"/>
  <c r="F53" i="25"/>
  <c r="G53" i="25" s="1"/>
  <c r="D53" i="25"/>
  <c r="AK52" i="25"/>
  <c r="AH52" i="25"/>
  <c r="AG52" i="25"/>
  <c r="P52" i="25"/>
  <c r="J52" i="25"/>
  <c r="F52" i="25"/>
  <c r="D52" i="25"/>
  <c r="G52" i="25" s="1"/>
  <c r="I52" i="25" s="1"/>
  <c r="AK51" i="25"/>
  <c r="AH51" i="25"/>
  <c r="AG51" i="25"/>
  <c r="P51" i="25"/>
  <c r="J51" i="25"/>
  <c r="K51" i="25" s="1"/>
  <c r="F51" i="25"/>
  <c r="D51" i="25"/>
  <c r="G51" i="25" s="1"/>
  <c r="I51" i="25" s="1"/>
  <c r="AK50" i="25"/>
  <c r="AH50" i="25"/>
  <c r="AG50" i="25"/>
  <c r="Q50" i="25"/>
  <c r="P50" i="25"/>
  <c r="K50" i="25"/>
  <c r="U50" i="25" s="1"/>
  <c r="J50" i="25"/>
  <c r="I50" i="25"/>
  <c r="G50" i="25"/>
  <c r="F50" i="25"/>
  <c r="D50" i="25"/>
  <c r="AK49" i="25"/>
  <c r="AH49" i="25"/>
  <c r="AG49" i="25"/>
  <c r="Q49" i="25"/>
  <c r="P49" i="25"/>
  <c r="J49" i="25"/>
  <c r="G49" i="25"/>
  <c r="F49" i="25"/>
  <c r="D49" i="25"/>
  <c r="AK48" i="25"/>
  <c r="AH48" i="25"/>
  <c r="AG48" i="25"/>
  <c r="Q48" i="25"/>
  <c r="P48" i="25"/>
  <c r="J48" i="25"/>
  <c r="F48" i="25"/>
  <c r="G48" i="25" s="1"/>
  <c r="D48" i="25"/>
  <c r="AK47" i="25"/>
  <c r="AH47" i="25"/>
  <c r="AG47" i="25"/>
  <c r="P47" i="25"/>
  <c r="J47" i="25"/>
  <c r="F47" i="25"/>
  <c r="D47" i="25"/>
  <c r="G47" i="25" s="1"/>
  <c r="AK46" i="25"/>
  <c r="AH46" i="25"/>
  <c r="AG46" i="25"/>
  <c r="P46" i="25"/>
  <c r="Q46" i="25" s="1"/>
  <c r="J46" i="25"/>
  <c r="G46" i="25"/>
  <c r="F46" i="25"/>
  <c r="D46" i="25"/>
  <c r="AK45" i="25"/>
  <c r="AH45" i="25"/>
  <c r="AG45" i="25"/>
  <c r="Q45" i="25"/>
  <c r="P45" i="25"/>
  <c r="J45" i="25"/>
  <c r="F45" i="25"/>
  <c r="D45" i="25"/>
  <c r="G45" i="25" s="1"/>
  <c r="AK44" i="25"/>
  <c r="AH44" i="25"/>
  <c r="AG44" i="25"/>
  <c r="P44" i="25"/>
  <c r="J44" i="25"/>
  <c r="K44" i="25" s="1"/>
  <c r="L44" i="25" s="1"/>
  <c r="AJ44" i="25" s="1"/>
  <c r="I44" i="25"/>
  <c r="W44" i="25" s="1"/>
  <c r="G44" i="25"/>
  <c r="F44" i="25"/>
  <c r="D44" i="25"/>
  <c r="AK43" i="25"/>
  <c r="AJ43" i="25"/>
  <c r="AH43" i="25"/>
  <c r="AG43" i="25"/>
  <c r="P43" i="25"/>
  <c r="J43" i="25"/>
  <c r="K43" i="25" s="1"/>
  <c r="L43" i="25" s="1"/>
  <c r="F43" i="25"/>
  <c r="G43" i="25" s="1"/>
  <c r="I43" i="25" s="1"/>
  <c r="D43" i="25"/>
  <c r="AK42" i="25"/>
  <c r="AH42" i="25"/>
  <c r="AG42" i="25"/>
  <c r="P42" i="25"/>
  <c r="Q42" i="25" s="1"/>
  <c r="J42" i="25"/>
  <c r="F42" i="25"/>
  <c r="D42" i="25"/>
  <c r="G42" i="25" s="1"/>
  <c r="AK41" i="25"/>
  <c r="AH41" i="25"/>
  <c r="AG41" i="25"/>
  <c r="Q41" i="25"/>
  <c r="P41" i="25"/>
  <c r="K41" i="25"/>
  <c r="L41" i="25" s="1"/>
  <c r="AJ41" i="25" s="1"/>
  <c r="J41" i="25"/>
  <c r="F41" i="25"/>
  <c r="D41" i="25"/>
  <c r="G41" i="25" s="1"/>
  <c r="I41" i="25" s="1"/>
  <c r="AI41" i="25" s="1"/>
  <c r="AK40" i="25"/>
  <c r="AH40" i="25"/>
  <c r="AG40" i="25"/>
  <c r="Q40" i="25"/>
  <c r="P40" i="25"/>
  <c r="J40" i="25"/>
  <c r="F40" i="25"/>
  <c r="D40" i="25"/>
  <c r="G40" i="25" s="1"/>
  <c r="AK39" i="25"/>
  <c r="AH39" i="25"/>
  <c r="AG39" i="25"/>
  <c r="P39" i="25"/>
  <c r="Q39" i="25" s="1"/>
  <c r="J39" i="25"/>
  <c r="K39" i="25" s="1"/>
  <c r="L39" i="25" s="1"/>
  <c r="F39" i="25"/>
  <c r="D39" i="25"/>
  <c r="G39" i="25" s="1"/>
  <c r="I39" i="25" s="1"/>
  <c r="W39" i="25" s="1"/>
  <c r="AK38" i="25"/>
  <c r="AH38" i="25"/>
  <c r="AG38" i="25"/>
  <c r="W38" i="25"/>
  <c r="P38" i="25"/>
  <c r="Q38" i="25" s="1"/>
  <c r="J38" i="25"/>
  <c r="K38" i="25" s="1"/>
  <c r="L38" i="25" s="1"/>
  <c r="AJ38" i="25" s="1"/>
  <c r="F38" i="25"/>
  <c r="G38" i="25" s="1"/>
  <c r="I38" i="25" s="1"/>
  <c r="AI38" i="25" s="1"/>
  <c r="D38" i="25"/>
  <c r="AK37" i="25"/>
  <c r="AH37" i="25"/>
  <c r="AG37" i="25"/>
  <c r="P37" i="25"/>
  <c r="Q37" i="25" s="1"/>
  <c r="AA37" i="25" s="1"/>
  <c r="J37" i="25"/>
  <c r="K37" i="25" s="1"/>
  <c r="L37" i="25" s="1"/>
  <c r="AJ37" i="25" s="1"/>
  <c r="I37" i="25"/>
  <c r="AI37" i="25" s="1"/>
  <c r="G37" i="25"/>
  <c r="F37" i="25"/>
  <c r="D37" i="25"/>
  <c r="AK36" i="25"/>
  <c r="AH36" i="25"/>
  <c r="AG36" i="25"/>
  <c r="Q36" i="25"/>
  <c r="P36" i="25"/>
  <c r="J36" i="25"/>
  <c r="F36" i="25"/>
  <c r="D36" i="25"/>
  <c r="AK35" i="25"/>
  <c r="AH35" i="25"/>
  <c r="AG35" i="25"/>
  <c r="Q35" i="25"/>
  <c r="P35" i="25"/>
  <c r="J35" i="25"/>
  <c r="F35" i="25"/>
  <c r="D35" i="25"/>
  <c r="G35" i="25" s="1"/>
  <c r="AK34" i="25"/>
  <c r="AH34" i="25"/>
  <c r="AG34" i="25"/>
  <c r="P34" i="25"/>
  <c r="J34" i="25"/>
  <c r="F34" i="25"/>
  <c r="D34" i="25"/>
  <c r="G34" i="25" s="1"/>
  <c r="AK33" i="25"/>
  <c r="AH33" i="25"/>
  <c r="AG33" i="25"/>
  <c r="P33" i="25"/>
  <c r="Q33" i="25" s="1"/>
  <c r="J33" i="25"/>
  <c r="F33" i="25"/>
  <c r="G33" i="25" s="1"/>
  <c r="D33" i="25"/>
  <c r="AK32" i="25"/>
  <c r="AH32" i="25"/>
  <c r="AG32" i="25"/>
  <c r="P32" i="25"/>
  <c r="Q32" i="25" s="1"/>
  <c r="J32" i="25"/>
  <c r="F32" i="25"/>
  <c r="D32" i="25"/>
  <c r="G32" i="25" s="1"/>
  <c r="AK31" i="25"/>
  <c r="AH31" i="25"/>
  <c r="AG31" i="25"/>
  <c r="P31" i="25"/>
  <c r="Q31" i="25" s="1"/>
  <c r="J31" i="25"/>
  <c r="F31" i="25"/>
  <c r="D31" i="25"/>
  <c r="G31" i="25" s="1"/>
  <c r="AK30" i="25"/>
  <c r="AH30" i="25"/>
  <c r="AG30" i="25"/>
  <c r="Q30" i="25"/>
  <c r="P30" i="25"/>
  <c r="J30" i="25"/>
  <c r="G30" i="25"/>
  <c r="F30" i="25"/>
  <c r="D30" i="25"/>
  <c r="AK29" i="25"/>
  <c r="AH29" i="25"/>
  <c r="AG29" i="25"/>
  <c r="P29" i="25"/>
  <c r="J29" i="25"/>
  <c r="F29" i="25"/>
  <c r="D29" i="25"/>
  <c r="G29" i="25" s="1"/>
  <c r="AK28" i="25"/>
  <c r="AH28" i="25"/>
  <c r="AG28" i="25"/>
  <c r="W28" i="25"/>
  <c r="Q28" i="25"/>
  <c r="P28" i="25"/>
  <c r="J28" i="25"/>
  <c r="K28" i="25" s="1"/>
  <c r="L28" i="25" s="1"/>
  <c r="AJ28" i="25" s="1"/>
  <c r="F28" i="25"/>
  <c r="G28" i="25" s="1"/>
  <c r="I28" i="25" s="1"/>
  <c r="AI28" i="25" s="1"/>
  <c r="D28" i="25"/>
  <c r="AK27" i="25"/>
  <c r="AH27" i="25"/>
  <c r="AG27" i="25"/>
  <c r="P27" i="25"/>
  <c r="Q27" i="25" s="1"/>
  <c r="J27" i="25"/>
  <c r="F27" i="25"/>
  <c r="D27" i="25"/>
  <c r="G27" i="25" s="1"/>
  <c r="AK26" i="25"/>
  <c r="AH26" i="25"/>
  <c r="AG26" i="25"/>
  <c r="P26" i="25"/>
  <c r="J26" i="25"/>
  <c r="G26" i="25"/>
  <c r="K26" i="25" s="1"/>
  <c r="L26" i="25" s="1"/>
  <c r="F26" i="25"/>
  <c r="D26" i="25"/>
  <c r="AK25" i="25"/>
  <c r="AH25" i="25"/>
  <c r="AG25" i="25"/>
  <c r="P25" i="25"/>
  <c r="J25" i="25"/>
  <c r="F25" i="25"/>
  <c r="D25" i="25"/>
  <c r="G25" i="25" s="1"/>
  <c r="AK24" i="25"/>
  <c r="AH24" i="25"/>
  <c r="AG24" i="25"/>
  <c r="Q24" i="25"/>
  <c r="P24" i="25"/>
  <c r="J24" i="25"/>
  <c r="G24" i="25"/>
  <c r="F24" i="25"/>
  <c r="D24" i="25"/>
  <c r="AK23" i="25"/>
  <c r="AH23" i="25"/>
  <c r="AG23" i="25"/>
  <c r="P23" i="25"/>
  <c r="J23" i="25"/>
  <c r="F23" i="25"/>
  <c r="G23" i="25" s="1"/>
  <c r="D23" i="25"/>
  <c r="AK22" i="25"/>
  <c r="AH22" i="25"/>
  <c r="AG22" i="25"/>
  <c r="P22" i="25"/>
  <c r="Q22" i="25" s="1"/>
  <c r="J22" i="25"/>
  <c r="G22" i="25"/>
  <c r="F22" i="25"/>
  <c r="D22" i="25"/>
  <c r="AK21" i="25"/>
  <c r="AH21" i="25"/>
  <c r="AG21" i="25"/>
  <c r="P21" i="25"/>
  <c r="Q21" i="25" s="1"/>
  <c r="J21" i="25"/>
  <c r="F21" i="25"/>
  <c r="D21" i="25"/>
  <c r="G21" i="25" s="1"/>
  <c r="AK20" i="25"/>
  <c r="AH20" i="25"/>
  <c r="AG20" i="25"/>
  <c r="P20" i="25"/>
  <c r="Q20" i="25" s="1"/>
  <c r="J20" i="25"/>
  <c r="F20" i="25"/>
  <c r="D20" i="25"/>
  <c r="G20" i="25" s="1"/>
  <c r="AK19" i="25"/>
  <c r="AH19" i="25"/>
  <c r="AG19" i="25"/>
  <c r="P19" i="25"/>
  <c r="Q19" i="25" s="1"/>
  <c r="J19" i="25"/>
  <c r="F19" i="25"/>
  <c r="G19" i="25" s="1"/>
  <c r="D19" i="25"/>
  <c r="AK18" i="25"/>
  <c r="AH18" i="25"/>
  <c r="AG18" i="25"/>
  <c r="W18" i="25"/>
  <c r="P18" i="25"/>
  <c r="Q18" i="25" s="1"/>
  <c r="J18" i="25"/>
  <c r="K18" i="25" s="1"/>
  <c r="I18" i="25"/>
  <c r="AI18" i="25" s="1"/>
  <c r="F18" i="25"/>
  <c r="G18" i="25" s="1"/>
  <c r="D18" i="25"/>
  <c r="AK17" i="25"/>
  <c r="AH17" i="25"/>
  <c r="AG17" i="25"/>
  <c r="P17" i="25"/>
  <c r="Q17" i="25" s="1"/>
  <c r="AA17" i="25" s="1"/>
  <c r="J17" i="25"/>
  <c r="I17" i="25"/>
  <c r="AI17" i="25" s="1"/>
  <c r="G17" i="25"/>
  <c r="K17" i="25" s="1"/>
  <c r="L17" i="25" s="1"/>
  <c r="AJ17" i="25" s="1"/>
  <c r="F17" i="25"/>
  <c r="D17" i="25"/>
  <c r="AK16" i="25"/>
  <c r="AH16" i="25"/>
  <c r="AG16" i="25"/>
  <c r="Q16" i="25"/>
  <c r="P16" i="25"/>
  <c r="J16" i="25"/>
  <c r="F16" i="25"/>
  <c r="D16" i="25"/>
  <c r="G16" i="25" s="1"/>
  <c r="AK15" i="25"/>
  <c r="AH15" i="25"/>
  <c r="AG15" i="25"/>
  <c r="Q15" i="25"/>
  <c r="P15" i="25"/>
  <c r="J15" i="25"/>
  <c r="G15" i="25"/>
  <c r="F15" i="25"/>
  <c r="D15" i="25"/>
  <c r="AK14" i="25"/>
  <c r="AH14" i="25"/>
  <c r="AG14" i="25"/>
  <c r="P14" i="25"/>
  <c r="J14" i="25"/>
  <c r="F14" i="25"/>
  <c r="D14" i="25"/>
  <c r="G14" i="25" s="1"/>
  <c r="AK13" i="25"/>
  <c r="AH13" i="25"/>
  <c r="AG13" i="25"/>
  <c r="Q13" i="25"/>
  <c r="P13" i="25"/>
  <c r="K13" i="25"/>
  <c r="L13" i="25" s="1"/>
  <c r="J13" i="25"/>
  <c r="G13" i="25"/>
  <c r="I13" i="25" s="1"/>
  <c r="W13" i="25" s="1"/>
  <c r="F13" i="25"/>
  <c r="D13" i="25"/>
  <c r="AK12" i="25"/>
  <c r="AH12" i="25"/>
  <c r="AG12" i="25"/>
  <c r="P12" i="25"/>
  <c r="J12" i="25"/>
  <c r="F12" i="25"/>
  <c r="D12" i="25"/>
  <c r="G12" i="25" s="1"/>
  <c r="AK11" i="25"/>
  <c r="AH11" i="25"/>
  <c r="AG11" i="25"/>
  <c r="Q11" i="25"/>
  <c r="P11" i="25"/>
  <c r="J11" i="25"/>
  <c r="G11" i="25"/>
  <c r="F11" i="25"/>
  <c r="D11" i="25"/>
  <c r="AK10" i="25"/>
  <c r="AH10" i="25"/>
  <c r="AG10" i="25"/>
  <c r="Q10" i="25"/>
  <c r="P10" i="25"/>
  <c r="J10" i="25"/>
  <c r="F10" i="25"/>
  <c r="D10" i="25"/>
  <c r="AL9" i="25"/>
  <c r="AK9" i="25"/>
  <c r="AJ9" i="25"/>
  <c r="AI9" i="25"/>
  <c r="X9" i="25"/>
  <c r="P9" i="25"/>
  <c r="H8" i="25"/>
  <c r="V5" i="25"/>
  <c r="I1" i="25"/>
  <c r="J1" i="25" s="1"/>
  <c r="K1" i="25" s="1"/>
  <c r="L1" i="25" s="1"/>
  <c r="M1" i="25" s="1"/>
  <c r="AA266" i="25" l="1"/>
  <c r="AC266" i="25"/>
  <c r="U83" i="25"/>
  <c r="L83" i="25"/>
  <c r="AJ83" i="25" s="1"/>
  <c r="AJ236" i="25"/>
  <c r="R236" i="25"/>
  <c r="S236" i="25" s="1"/>
  <c r="T236" i="25" s="1"/>
  <c r="AC236" i="25"/>
  <c r="U209" i="25"/>
  <c r="V209" i="25" s="1"/>
  <c r="L209" i="25"/>
  <c r="AC218" i="25"/>
  <c r="AA142" i="25"/>
  <c r="L208" i="25"/>
  <c r="AA208" i="25" s="1"/>
  <c r="U208" i="25"/>
  <c r="V208" i="25" s="1"/>
  <c r="L112" i="25"/>
  <c r="W321" i="25"/>
  <c r="AJ215" i="25"/>
  <c r="K220" i="25"/>
  <c r="K66" i="25"/>
  <c r="L66" i="25" s="1"/>
  <c r="AA66" i="25" s="1"/>
  <c r="W176" i="25"/>
  <c r="K218" i="25"/>
  <c r="L218" i="25" s="1"/>
  <c r="K277" i="25"/>
  <c r="L277" i="25" s="1"/>
  <c r="W152" i="25"/>
  <c r="AI167" i="25"/>
  <c r="W37" i="25"/>
  <c r="K327" i="25"/>
  <c r="L327" i="25" s="1"/>
  <c r="R41" i="25"/>
  <c r="S41" i="25" s="1"/>
  <c r="T41" i="25" s="1"/>
  <c r="AB41" i="25" s="1"/>
  <c r="AC143" i="25"/>
  <c r="AC350" i="25"/>
  <c r="R17" i="25"/>
  <c r="S17" i="25" s="1"/>
  <c r="T17" i="25" s="1"/>
  <c r="W41" i="25"/>
  <c r="AI110" i="25"/>
  <c r="W191" i="25"/>
  <c r="K196" i="25"/>
  <c r="L196" i="25" s="1"/>
  <c r="K79" i="25"/>
  <c r="K89" i="25"/>
  <c r="U89" i="25" s="1"/>
  <c r="V89" i="25" s="1"/>
  <c r="W95" i="25"/>
  <c r="K134" i="25"/>
  <c r="L134" i="25" s="1"/>
  <c r="AC134" i="25" s="1"/>
  <c r="K177" i="25"/>
  <c r="L177" i="25" s="1"/>
  <c r="AJ177" i="25" s="1"/>
  <c r="K318" i="25"/>
  <c r="L318" i="25" s="1"/>
  <c r="AA318" i="25" s="1"/>
  <c r="R350" i="25"/>
  <c r="S350" i="25" s="1"/>
  <c r="T350" i="25" s="1"/>
  <c r="U55" i="25"/>
  <c r="W154" i="25"/>
  <c r="AC17" i="25"/>
  <c r="W320" i="25"/>
  <c r="W248" i="25"/>
  <c r="AI39" i="25"/>
  <c r="AB118" i="25"/>
  <c r="AC28" i="25"/>
  <c r="U350" i="25"/>
  <c r="U58" i="25"/>
  <c r="AA13" i="25"/>
  <c r="V350" i="25"/>
  <c r="X350" i="25" s="1"/>
  <c r="K23" i="25"/>
  <c r="L23" i="25" s="1"/>
  <c r="K94" i="25"/>
  <c r="K120" i="25"/>
  <c r="L120" i="25" s="1"/>
  <c r="W208" i="25"/>
  <c r="W336" i="25"/>
  <c r="K47" i="25"/>
  <c r="L47" i="25" s="1"/>
  <c r="AJ47" i="25" s="1"/>
  <c r="K107" i="25"/>
  <c r="L107" i="25" s="1"/>
  <c r="AJ107" i="25" s="1"/>
  <c r="K185" i="25"/>
  <c r="K192" i="25"/>
  <c r="U192" i="25" s="1"/>
  <c r="V192" i="25" s="1"/>
  <c r="AI203" i="25"/>
  <c r="W238" i="25"/>
  <c r="AI270" i="25"/>
  <c r="K342" i="25"/>
  <c r="W112" i="25"/>
  <c r="AI235" i="25"/>
  <c r="AA350" i="25"/>
  <c r="U13" i="25"/>
  <c r="V13" i="25" s="1"/>
  <c r="X13" i="25" s="1"/>
  <c r="AI13" i="25"/>
  <c r="U28" i="25"/>
  <c r="AI44" i="25"/>
  <c r="U92" i="25"/>
  <c r="W168" i="25"/>
  <c r="K178" i="25"/>
  <c r="L178" i="25" s="1"/>
  <c r="K249" i="25"/>
  <c r="U249" i="25" s="1"/>
  <c r="V249" i="25" s="1"/>
  <c r="U261" i="25"/>
  <c r="V261" i="25" s="1"/>
  <c r="K340" i="25"/>
  <c r="L340" i="25" s="1"/>
  <c r="AJ340" i="25" s="1"/>
  <c r="V83" i="25"/>
  <c r="V143" i="25"/>
  <c r="V95" i="25"/>
  <c r="V28" i="25"/>
  <c r="V55" i="25"/>
  <c r="V112" i="25"/>
  <c r="V71" i="25"/>
  <c r="V271" i="25"/>
  <c r="V58" i="25"/>
  <c r="V154" i="25"/>
  <c r="V84" i="25"/>
  <c r="V92" i="25"/>
  <c r="X92" i="25" s="1"/>
  <c r="V61" i="25"/>
  <c r="V144" i="25"/>
  <c r="V215" i="25"/>
  <c r="V50" i="25"/>
  <c r="AJ26" i="25"/>
  <c r="L155" i="25"/>
  <c r="K57" i="25"/>
  <c r="U57" i="25" s="1"/>
  <c r="V57" i="25" s="1"/>
  <c r="I57" i="25"/>
  <c r="AJ68" i="25"/>
  <c r="R68" i="25"/>
  <c r="S68" i="25" s="1"/>
  <c r="T68" i="25" s="1"/>
  <c r="AB68" i="25" s="1"/>
  <c r="R39" i="25"/>
  <c r="S39" i="25" s="1"/>
  <c r="T39" i="25" s="1"/>
  <c r="AB39" i="25" s="1"/>
  <c r="AJ39" i="25"/>
  <c r="AJ128" i="25"/>
  <c r="K27" i="25"/>
  <c r="I27" i="25"/>
  <c r="R13" i="25"/>
  <c r="S13" i="25" s="1"/>
  <c r="T13" i="25" s="1"/>
  <c r="AB13" i="25" s="1"/>
  <c r="AJ13" i="25"/>
  <c r="AA18" i="25"/>
  <c r="K22" i="25"/>
  <c r="I22" i="25"/>
  <c r="I42" i="25"/>
  <c r="K42" i="25"/>
  <c r="U51" i="25"/>
  <c r="V51" i="25" s="1"/>
  <c r="W149" i="25"/>
  <c r="AI149" i="25"/>
  <c r="K160" i="25"/>
  <c r="I160" i="25"/>
  <c r="Q51" i="25"/>
  <c r="G99" i="25"/>
  <c r="L244" i="25"/>
  <c r="U244" i="25"/>
  <c r="V244" i="25" s="1"/>
  <c r="K310" i="25"/>
  <c r="I310" i="25"/>
  <c r="AI67" i="25"/>
  <c r="W67" i="25"/>
  <c r="K104" i="25"/>
  <c r="I104" i="25"/>
  <c r="K115" i="25"/>
  <c r="U115" i="25" s="1"/>
  <c r="V115" i="25" s="1"/>
  <c r="I115" i="25"/>
  <c r="I178" i="25"/>
  <c r="AC13" i="25"/>
  <c r="K46" i="25"/>
  <c r="AI71" i="25"/>
  <c r="K130" i="25"/>
  <c r="K139" i="25"/>
  <c r="I139" i="25"/>
  <c r="K180" i="25"/>
  <c r="U180" i="25" s="1"/>
  <c r="V180" i="25" s="1"/>
  <c r="I180" i="25"/>
  <c r="I48" i="25"/>
  <c r="K48" i="25"/>
  <c r="U48" i="25" s="1"/>
  <c r="V48" i="25" s="1"/>
  <c r="L79" i="25"/>
  <c r="AA79" i="25" s="1"/>
  <c r="Q141" i="25"/>
  <c r="K172" i="25"/>
  <c r="I172" i="25"/>
  <c r="U26" i="25"/>
  <c r="V26" i="25" s="1"/>
  <c r="Q26" i="25"/>
  <c r="I46" i="25"/>
  <c r="AI50" i="25"/>
  <c r="L63" i="25"/>
  <c r="K85" i="25"/>
  <c r="I85" i="25"/>
  <c r="I130" i="25"/>
  <c r="U132" i="25"/>
  <c r="V132" i="25" s="1"/>
  <c r="L132" i="25"/>
  <c r="AA132" i="25" s="1"/>
  <c r="Q139" i="25"/>
  <c r="U155" i="25"/>
  <c r="V155" i="25" s="1"/>
  <c r="Q155" i="25"/>
  <c r="K158" i="25"/>
  <c r="I158" i="25"/>
  <c r="L200" i="25"/>
  <c r="AB329" i="25"/>
  <c r="W17" i="25"/>
  <c r="AB17" i="25" s="1"/>
  <c r="W90" i="25"/>
  <c r="AI90" i="25"/>
  <c r="AI97" i="25"/>
  <c r="K113" i="25"/>
  <c r="I113" i="25"/>
  <c r="L126" i="25"/>
  <c r="K268" i="25"/>
  <c r="I268" i="25"/>
  <c r="L87" i="25"/>
  <c r="L149" i="25"/>
  <c r="L77" i="25"/>
  <c r="U77" i="25"/>
  <c r="V77" i="25" s="1"/>
  <c r="K30" i="25"/>
  <c r="I30" i="25"/>
  <c r="I185" i="25"/>
  <c r="I21" i="25"/>
  <c r="K21" i="25"/>
  <c r="AC39" i="25"/>
  <c r="AA39" i="25"/>
  <c r="K264" i="25"/>
  <c r="U264" i="25" s="1"/>
  <c r="V264" i="25" s="1"/>
  <c r="I264" i="25"/>
  <c r="U23" i="25"/>
  <c r="V23" i="25" s="1"/>
  <c r="K25" i="25"/>
  <c r="I25" i="25"/>
  <c r="R43" i="25"/>
  <c r="S43" i="25" s="1"/>
  <c r="T43" i="25" s="1"/>
  <c r="K64" i="25"/>
  <c r="I64" i="25"/>
  <c r="K88" i="25"/>
  <c r="I88" i="25"/>
  <c r="AI94" i="25"/>
  <c r="I105" i="25"/>
  <c r="K105" i="25"/>
  <c r="U203" i="25"/>
  <c r="V203" i="25" s="1"/>
  <c r="Q203" i="25"/>
  <c r="L252" i="25"/>
  <c r="L90" i="25"/>
  <c r="I126" i="25"/>
  <c r="K135" i="25"/>
  <c r="U135" i="25" s="1"/>
  <c r="V135" i="25" s="1"/>
  <c r="I135" i="25"/>
  <c r="K16" i="25"/>
  <c r="U16" i="25" s="1"/>
  <c r="V16" i="25" s="1"/>
  <c r="I16" i="25"/>
  <c r="Q23" i="25"/>
  <c r="K82" i="25"/>
  <c r="I82" i="25"/>
  <c r="Q291" i="25"/>
  <c r="Q57" i="25"/>
  <c r="K170" i="25"/>
  <c r="I170" i="25"/>
  <c r="K190" i="25"/>
  <c r="I190" i="25"/>
  <c r="K96" i="25"/>
  <c r="I96" i="25"/>
  <c r="AI116" i="25"/>
  <c r="W116" i="25"/>
  <c r="L124" i="25"/>
  <c r="U124" i="25"/>
  <c r="V124" i="25" s="1"/>
  <c r="L181" i="25"/>
  <c r="AA28" i="25"/>
  <c r="R28" i="25"/>
  <c r="S28" i="25" s="1"/>
  <c r="T28" i="25" s="1"/>
  <c r="W318" i="25"/>
  <c r="AI318" i="25"/>
  <c r="K49" i="25"/>
  <c r="I49" i="25"/>
  <c r="K29" i="25"/>
  <c r="I29" i="25"/>
  <c r="K35" i="25"/>
  <c r="I35" i="25"/>
  <c r="I47" i="25"/>
  <c r="W51" i="25"/>
  <c r="AI51" i="25"/>
  <c r="K56" i="25"/>
  <c r="I56" i="25"/>
  <c r="R58" i="25"/>
  <c r="S58" i="25" s="1"/>
  <c r="T58" i="25" s="1"/>
  <c r="AJ58" i="25"/>
  <c r="U68" i="25"/>
  <c r="V68" i="25" s="1"/>
  <c r="X68" i="25" s="1"/>
  <c r="AI72" i="25"/>
  <c r="W72" i="25"/>
  <c r="K312" i="25"/>
  <c r="I312" i="25"/>
  <c r="K31" i="25"/>
  <c r="I31" i="25"/>
  <c r="R38" i="25"/>
  <c r="S38" i="25" s="1"/>
  <c r="T38" i="25" s="1"/>
  <c r="Q68" i="25"/>
  <c r="K103" i="25"/>
  <c r="U103" i="25" s="1"/>
  <c r="V103" i="25" s="1"/>
  <c r="I103" i="25"/>
  <c r="L116" i="25"/>
  <c r="AA173" i="25"/>
  <c r="R173" i="25"/>
  <c r="S173" i="25" s="1"/>
  <c r="T173" i="25" s="1"/>
  <c r="AJ173" i="25"/>
  <c r="AC173" i="25"/>
  <c r="U178" i="25"/>
  <c r="V178" i="25" s="1"/>
  <c r="K211" i="25"/>
  <c r="I211" i="25"/>
  <c r="AJ329" i="25"/>
  <c r="K15" i="25"/>
  <c r="I15" i="25"/>
  <c r="K67" i="25"/>
  <c r="L185" i="25"/>
  <c r="K19" i="25"/>
  <c r="I19" i="25"/>
  <c r="K34" i="25"/>
  <c r="I34" i="25"/>
  <c r="I77" i="25"/>
  <c r="AC41" i="25"/>
  <c r="AA41" i="25"/>
  <c r="I86" i="25"/>
  <c r="K86" i="25"/>
  <c r="AC38" i="25"/>
  <c r="AA38" i="25"/>
  <c r="AC58" i="25"/>
  <c r="AA58" i="25"/>
  <c r="K72" i="25"/>
  <c r="Q116" i="25"/>
  <c r="U116" i="25"/>
  <c r="V116" i="25" s="1"/>
  <c r="Q122" i="25"/>
  <c r="AJ131" i="25"/>
  <c r="G228" i="25"/>
  <c r="Q295" i="25"/>
  <c r="L165" i="25"/>
  <c r="I26" i="25"/>
  <c r="Q89" i="25"/>
  <c r="L97" i="25"/>
  <c r="U97" i="25"/>
  <c r="V97" i="25" s="1"/>
  <c r="K205" i="25"/>
  <c r="I205" i="25"/>
  <c r="L50" i="25"/>
  <c r="K74" i="25"/>
  <c r="U74" i="25" s="1"/>
  <c r="V74" i="25" s="1"/>
  <c r="I74" i="25"/>
  <c r="L18" i="25"/>
  <c r="AC18" i="25" s="1"/>
  <c r="U18" i="25"/>
  <c r="V18" i="25" s="1"/>
  <c r="K20" i="25"/>
  <c r="I20" i="25"/>
  <c r="Q47" i="25"/>
  <c r="L51" i="25"/>
  <c r="Q72" i="25"/>
  <c r="U72" i="25"/>
  <c r="V72" i="25" s="1"/>
  <c r="K136" i="25"/>
  <c r="I136" i="25"/>
  <c r="K157" i="25"/>
  <c r="I157" i="25"/>
  <c r="I184" i="25"/>
  <c r="K184" i="25"/>
  <c r="K239" i="25"/>
  <c r="U239" i="25" s="1"/>
  <c r="V239" i="25" s="1"/>
  <c r="I239" i="25"/>
  <c r="I286" i="25"/>
  <c r="K286" i="25"/>
  <c r="K300" i="25"/>
  <c r="I300" i="25"/>
  <c r="AJ112" i="25"/>
  <c r="R112" i="25"/>
  <c r="S112" i="25" s="1"/>
  <c r="T112" i="25" s="1"/>
  <c r="K114" i="25"/>
  <c r="I114" i="25"/>
  <c r="U168" i="25"/>
  <c r="V168" i="25" s="1"/>
  <c r="W200" i="25"/>
  <c r="AI200" i="25"/>
  <c r="K221" i="25"/>
  <c r="I221" i="25"/>
  <c r="AJ346" i="25"/>
  <c r="R346" i="25"/>
  <c r="S346" i="25" s="1"/>
  <c r="T346" i="25" s="1"/>
  <c r="AC346" i="25"/>
  <c r="K32" i="25"/>
  <c r="I32" i="25"/>
  <c r="I78" i="25"/>
  <c r="K78" i="25"/>
  <c r="AC112" i="25"/>
  <c r="AA112" i="25"/>
  <c r="L168" i="25"/>
  <c r="AC168" i="25" s="1"/>
  <c r="AI181" i="25"/>
  <c r="I189" i="25"/>
  <c r="K189" i="25"/>
  <c r="AA83" i="25"/>
  <c r="U128" i="25"/>
  <c r="V128" i="25" s="1"/>
  <c r="Q128" i="25"/>
  <c r="R128" i="25" s="1"/>
  <c r="S128" i="25" s="1"/>
  <c r="T128" i="25" s="1"/>
  <c r="AB128" i="25" s="1"/>
  <c r="K195" i="25"/>
  <c r="I195" i="25"/>
  <c r="L213" i="25"/>
  <c r="AI298" i="25"/>
  <c r="W298" i="25"/>
  <c r="Q316" i="25"/>
  <c r="Q325" i="25"/>
  <c r="R191" i="25"/>
  <c r="S191" i="25" s="1"/>
  <c r="T191" i="25" s="1"/>
  <c r="AB191" i="25" s="1"/>
  <c r="AC191" i="25"/>
  <c r="Q108" i="25"/>
  <c r="K121" i="25"/>
  <c r="U121" i="25" s="1"/>
  <c r="V121" i="25" s="1"/>
  <c r="I121" i="25"/>
  <c r="U167" i="25"/>
  <c r="V167" i="25" s="1"/>
  <c r="U176" i="25"/>
  <c r="V176" i="25" s="1"/>
  <c r="Q176" i="25"/>
  <c r="R176" i="25" s="1"/>
  <c r="S176" i="25" s="1"/>
  <c r="T176" i="25" s="1"/>
  <c r="AI246" i="25"/>
  <c r="W246" i="25"/>
  <c r="U360" i="25"/>
  <c r="V360" i="25" s="1"/>
  <c r="Q360" i="25"/>
  <c r="I53" i="25"/>
  <c r="K53" i="25"/>
  <c r="L71" i="25"/>
  <c r="K123" i="25"/>
  <c r="I123" i="25"/>
  <c r="Q167" i="25"/>
  <c r="K193" i="25"/>
  <c r="I193" i="25"/>
  <c r="K201" i="25"/>
  <c r="I201" i="25"/>
  <c r="K267" i="25"/>
  <c r="I267" i="25"/>
  <c r="K269" i="25"/>
  <c r="I269" i="25"/>
  <c r="Q358" i="25"/>
  <c r="Q67" i="25"/>
  <c r="AI127" i="25"/>
  <c r="W127" i="25"/>
  <c r="I134" i="25"/>
  <c r="K162" i="25"/>
  <c r="I162" i="25"/>
  <c r="Q34" i="25"/>
  <c r="U41" i="25"/>
  <c r="V41" i="25" s="1"/>
  <c r="I66" i="25"/>
  <c r="K73" i="25"/>
  <c r="G125" i="25"/>
  <c r="G146" i="25"/>
  <c r="U153" i="25"/>
  <c r="V153" i="25" s="1"/>
  <c r="L153" i="25"/>
  <c r="L156" i="25"/>
  <c r="Q169" i="25"/>
  <c r="G186" i="25"/>
  <c r="AI214" i="25"/>
  <c r="K290" i="25"/>
  <c r="I290" i="25"/>
  <c r="K317" i="25"/>
  <c r="I317" i="25"/>
  <c r="W359" i="25"/>
  <c r="AB359" i="25" s="1"/>
  <c r="AI359" i="25"/>
  <c r="AA191" i="25"/>
  <c r="K233" i="25"/>
  <c r="I233" i="25"/>
  <c r="AI87" i="25"/>
  <c r="L138" i="25"/>
  <c r="U138" i="25"/>
  <c r="V138" i="25" s="1"/>
  <c r="K12" i="25"/>
  <c r="I12" i="25"/>
  <c r="L62" i="25"/>
  <c r="AC62" i="25" s="1"/>
  <c r="K100" i="25"/>
  <c r="U100" i="25" s="1"/>
  <c r="V100" i="25" s="1"/>
  <c r="I100" i="25"/>
  <c r="K127" i="25"/>
  <c r="Q136" i="25"/>
  <c r="I138" i="25"/>
  <c r="I150" i="25"/>
  <c r="Q160" i="25"/>
  <c r="K175" i="25"/>
  <c r="I175" i="25"/>
  <c r="I188" i="25"/>
  <c r="AJ191" i="25"/>
  <c r="K272" i="25"/>
  <c r="I272" i="25"/>
  <c r="L292" i="25"/>
  <c r="Q343" i="25"/>
  <c r="I14" i="25"/>
  <c r="K14" i="25"/>
  <c r="U39" i="25"/>
  <c r="V39" i="25" s="1"/>
  <c r="U53" i="25"/>
  <c r="V53" i="25" s="1"/>
  <c r="Q53" i="25"/>
  <c r="AI73" i="25"/>
  <c r="W73" i="25"/>
  <c r="W79" i="25"/>
  <c r="AI79" i="25"/>
  <c r="R150" i="25"/>
  <c r="S150" i="25" s="1"/>
  <c r="T150" i="25" s="1"/>
  <c r="AJ150" i="25"/>
  <c r="AA150" i="25"/>
  <c r="U173" i="25"/>
  <c r="V173" i="25" s="1"/>
  <c r="I281" i="25"/>
  <c r="K281" i="25"/>
  <c r="Q25" i="25"/>
  <c r="F361" i="25"/>
  <c r="K24" i="25"/>
  <c r="I24" i="25"/>
  <c r="G36" i="25"/>
  <c r="AC37" i="25"/>
  <c r="Q56" i="25"/>
  <c r="AA62" i="25"/>
  <c r="K76" i="25"/>
  <c r="K98" i="25"/>
  <c r="U98" i="25" s="1"/>
  <c r="V98" i="25" s="1"/>
  <c r="K148" i="25"/>
  <c r="K214" i="25"/>
  <c r="K229" i="25"/>
  <c r="I229" i="25"/>
  <c r="L324" i="25"/>
  <c r="U326" i="25"/>
  <c r="V326" i="25" s="1"/>
  <c r="L326" i="25"/>
  <c r="D361" i="25"/>
  <c r="G10" i="25"/>
  <c r="K11" i="25"/>
  <c r="I11" i="25"/>
  <c r="I33" i="25"/>
  <c r="K33" i="25"/>
  <c r="R37" i="25"/>
  <c r="S37" i="25" s="1"/>
  <c r="T37" i="25" s="1"/>
  <c r="K52" i="25"/>
  <c r="L61" i="25"/>
  <c r="AC61" i="25" s="1"/>
  <c r="U62" i="25"/>
  <c r="V62" i="25" s="1"/>
  <c r="K75" i="25"/>
  <c r="I75" i="25"/>
  <c r="L84" i="25"/>
  <c r="U87" i="25"/>
  <c r="V87" i="25" s="1"/>
  <c r="I89" i="25"/>
  <c r="K91" i="25"/>
  <c r="I91" i="25"/>
  <c r="AC95" i="25"/>
  <c r="L179" i="25"/>
  <c r="I194" i="25"/>
  <c r="K194" i="25"/>
  <c r="W245" i="25"/>
  <c r="AI245" i="25"/>
  <c r="U281" i="25"/>
  <c r="V281" i="25" s="1"/>
  <c r="Q281" i="25"/>
  <c r="I324" i="25"/>
  <c r="W52" i="25"/>
  <c r="AI52" i="25"/>
  <c r="AI98" i="25"/>
  <c r="AI148" i="25"/>
  <c r="W148" i="25"/>
  <c r="U156" i="25"/>
  <c r="V156" i="25" s="1"/>
  <c r="I206" i="25"/>
  <c r="K206" i="25"/>
  <c r="U37" i="25"/>
  <c r="V37" i="25" s="1"/>
  <c r="R55" i="25"/>
  <c r="S55" i="25" s="1"/>
  <c r="T55" i="25" s="1"/>
  <c r="I84" i="25"/>
  <c r="Q87" i="25"/>
  <c r="G122" i="25"/>
  <c r="K202" i="25"/>
  <c r="I202" i="25"/>
  <c r="L279" i="25"/>
  <c r="Q348" i="25"/>
  <c r="AA261" i="25"/>
  <c r="R261" i="25"/>
  <c r="S261" i="25" s="1"/>
  <c r="T261" i="25" s="1"/>
  <c r="I283" i="25"/>
  <c r="K283" i="25"/>
  <c r="U73" i="25"/>
  <c r="V73" i="25" s="1"/>
  <c r="L188" i="25"/>
  <c r="K212" i="25"/>
  <c r="I212" i="25"/>
  <c r="K247" i="25"/>
  <c r="I247" i="25"/>
  <c r="Q12" i="25"/>
  <c r="U38" i="25"/>
  <c r="V38" i="25" s="1"/>
  <c r="X38" i="25" s="1"/>
  <c r="Q52" i="25"/>
  <c r="AI68" i="25"/>
  <c r="W68" i="25"/>
  <c r="G81" i="25"/>
  <c r="Q100" i="25"/>
  <c r="AI118" i="25"/>
  <c r="K133" i="25"/>
  <c r="U133" i="25" s="1"/>
  <c r="V133" i="25" s="1"/>
  <c r="I133" i="25"/>
  <c r="AJ142" i="25"/>
  <c r="AC142" i="25"/>
  <c r="U229" i="25"/>
  <c r="V229" i="25" s="1"/>
  <c r="K241" i="25"/>
  <c r="I241" i="25"/>
  <c r="K245" i="25"/>
  <c r="U245" i="25" s="1"/>
  <c r="V245" i="25" s="1"/>
  <c r="K254" i="25"/>
  <c r="I254" i="25"/>
  <c r="L258" i="25"/>
  <c r="U258" i="25"/>
  <c r="V258" i="25" s="1"/>
  <c r="K306" i="25"/>
  <c r="I306" i="25"/>
  <c r="U235" i="25"/>
  <c r="V235" i="25" s="1"/>
  <c r="Q235" i="25"/>
  <c r="Q240" i="25"/>
  <c r="L246" i="25"/>
  <c r="K295" i="25"/>
  <c r="U295" i="25" s="1"/>
  <c r="V295" i="25" s="1"/>
  <c r="I295" i="25"/>
  <c r="K299" i="25"/>
  <c r="I299" i="25"/>
  <c r="U79" i="25"/>
  <c r="V79" i="25" s="1"/>
  <c r="L95" i="25"/>
  <c r="AA95" i="25" s="1"/>
  <c r="AI155" i="25"/>
  <c r="W155" i="25"/>
  <c r="K210" i="25"/>
  <c r="I210" i="25"/>
  <c r="K223" i="25"/>
  <c r="I223" i="25"/>
  <c r="K225" i="25"/>
  <c r="I225" i="25"/>
  <c r="L253" i="25"/>
  <c r="K304" i="25"/>
  <c r="I304" i="25"/>
  <c r="K339" i="25"/>
  <c r="I339" i="25"/>
  <c r="Q107" i="25"/>
  <c r="K111" i="25"/>
  <c r="I111" i="25"/>
  <c r="G117" i="25"/>
  <c r="I145" i="25"/>
  <c r="K145" i="25"/>
  <c r="I164" i="25"/>
  <c r="K164" i="25"/>
  <c r="L197" i="25"/>
  <c r="I199" i="25"/>
  <c r="K199" i="25"/>
  <c r="L203" i="25"/>
  <c r="K207" i="25"/>
  <c r="I207" i="25"/>
  <c r="I311" i="25"/>
  <c r="K311" i="25"/>
  <c r="I337" i="25"/>
  <c r="K337" i="25"/>
  <c r="L352" i="25"/>
  <c r="U86" i="25"/>
  <c r="V86" i="25" s="1"/>
  <c r="Q86" i="25"/>
  <c r="K106" i="25"/>
  <c r="U106" i="25" s="1"/>
  <c r="V106" i="25" s="1"/>
  <c r="I106" i="25"/>
  <c r="U157" i="25"/>
  <c r="V157" i="25" s="1"/>
  <c r="K187" i="25"/>
  <c r="I187" i="25"/>
  <c r="AJ270" i="25"/>
  <c r="K280" i="25"/>
  <c r="I280" i="25"/>
  <c r="Q296" i="25"/>
  <c r="K309" i="25"/>
  <c r="I309" i="25"/>
  <c r="L342" i="25"/>
  <c r="K40" i="25"/>
  <c r="I40" i="25"/>
  <c r="U63" i="25"/>
  <c r="V63" i="25" s="1"/>
  <c r="K129" i="25"/>
  <c r="I129" i="25"/>
  <c r="I137" i="25"/>
  <c r="K137" i="25"/>
  <c r="Q157" i="25"/>
  <c r="I159" i="25"/>
  <c r="K159" i="25"/>
  <c r="W169" i="25"/>
  <c r="AI169" i="25"/>
  <c r="Q175" i="25"/>
  <c r="G231" i="25"/>
  <c r="Q245" i="25"/>
  <c r="Q274" i="25"/>
  <c r="U276" i="25"/>
  <c r="V276" i="25" s="1"/>
  <c r="Q276" i="25"/>
  <c r="I342" i="25"/>
  <c r="R359" i="25"/>
  <c r="S359" i="25" s="1"/>
  <c r="T359" i="25" s="1"/>
  <c r="AJ359" i="25"/>
  <c r="U43" i="25"/>
  <c r="V43" i="25" s="1"/>
  <c r="AJ69" i="25"/>
  <c r="K80" i="25"/>
  <c r="I80" i="25"/>
  <c r="I161" i="25"/>
  <c r="K161" i="25"/>
  <c r="L220" i="25"/>
  <c r="U220" i="25"/>
  <c r="V220" i="25" s="1"/>
  <c r="W252" i="25"/>
  <c r="AI252" i="25"/>
  <c r="P361" i="25"/>
  <c r="Q43" i="25"/>
  <c r="I69" i="25"/>
  <c r="K169" i="25"/>
  <c r="U169" i="25" s="1"/>
  <c r="V169" i="25" s="1"/>
  <c r="Q172" i="25"/>
  <c r="I177" i="25"/>
  <c r="L259" i="25"/>
  <c r="G263" i="25"/>
  <c r="AI340" i="25"/>
  <c r="W340" i="25"/>
  <c r="U14" i="25"/>
  <c r="V14" i="25" s="1"/>
  <c r="Q14" i="25"/>
  <c r="U17" i="25"/>
  <c r="V17" i="25" s="1"/>
  <c r="Q106" i="25"/>
  <c r="W153" i="25"/>
  <c r="AI153" i="25"/>
  <c r="AI156" i="25"/>
  <c r="W156" i="25"/>
  <c r="Q161" i="25"/>
  <c r="U191" i="25"/>
  <c r="V191" i="25" s="1"/>
  <c r="K240" i="25"/>
  <c r="I240" i="25"/>
  <c r="U259" i="25"/>
  <c r="V259" i="25" s="1"/>
  <c r="Q259" i="25"/>
  <c r="K242" i="25"/>
  <c r="I242" i="25"/>
  <c r="U286" i="25"/>
  <c r="V286" i="25" s="1"/>
  <c r="K356" i="25"/>
  <c r="I356" i="25"/>
  <c r="AI93" i="25"/>
  <c r="U194" i="25"/>
  <c r="V194" i="25" s="1"/>
  <c r="U270" i="25"/>
  <c r="V270" i="25" s="1"/>
  <c r="Q270" i="25"/>
  <c r="I334" i="25"/>
  <c r="K334" i="25"/>
  <c r="W350" i="25"/>
  <c r="AI350" i="25"/>
  <c r="AI166" i="25"/>
  <c r="K174" i="25"/>
  <c r="I174" i="25"/>
  <c r="R218" i="25"/>
  <c r="S218" i="25" s="1"/>
  <c r="T218" i="25" s="1"/>
  <c r="AJ218" i="25"/>
  <c r="W232" i="25"/>
  <c r="AI232" i="25"/>
  <c r="U279" i="25"/>
  <c r="V279" i="25" s="1"/>
  <c r="Q279" i="25"/>
  <c r="K285" i="25"/>
  <c r="I285" i="25"/>
  <c r="U145" i="25"/>
  <c r="V145" i="25" s="1"/>
  <c r="K166" i="25"/>
  <c r="K232" i="25"/>
  <c r="K248" i="25"/>
  <c r="I253" i="25"/>
  <c r="K255" i="25"/>
  <c r="I255" i="25"/>
  <c r="I305" i="25"/>
  <c r="K305" i="25"/>
  <c r="AA326" i="25"/>
  <c r="U29" i="25"/>
  <c r="V29" i="25" s="1"/>
  <c r="K93" i="25"/>
  <c r="K101" i="25"/>
  <c r="I101" i="25"/>
  <c r="K110" i="25"/>
  <c r="L144" i="25"/>
  <c r="Q145" i="25"/>
  <c r="AC154" i="25"/>
  <c r="Q159" i="25"/>
  <c r="L183" i="25"/>
  <c r="U183" i="25"/>
  <c r="V183" i="25" s="1"/>
  <c r="R235" i="25"/>
  <c r="S235" i="25" s="1"/>
  <c r="T235" i="25" s="1"/>
  <c r="AB235" i="25" s="1"/>
  <c r="Q239" i="25"/>
  <c r="K275" i="25"/>
  <c r="I275" i="25"/>
  <c r="L307" i="25"/>
  <c r="L313" i="25"/>
  <c r="I23" i="25"/>
  <c r="Q29" i="25"/>
  <c r="K60" i="25"/>
  <c r="I60" i="25"/>
  <c r="AC92" i="25"/>
  <c r="Q102" i="25"/>
  <c r="U113" i="25"/>
  <c r="V113" i="25" s="1"/>
  <c r="I120" i="25"/>
  <c r="I151" i="25"/>
  <c r="K151" i="25"/>
  <c r="Q202" i="25"/>
  <c r="G204" i="25"/>
  <c r="Q251" i="25"/>
  <c r="L287" i="25"/>
  <c r="K289" i="25"/>
  <c r="I289" i="25"/>
  <c r="K45" i="25"/>
  <c r="I45" i="25"/>
  <c r="AI63" i="25"/>
  <c r="W63" i="25"/>
  <c r="K65" i="25"/>
  <c r="I65" i="25"/>
  <c r="R83" i="25"/>
  <c r="S83" i="25" s="1"/>
  <c r="T83" i="25" s="1"/>
  <c r="Q84" i="25"/>
  <c r="U93" i="25"/>
  <c r="V93" i="25" s="1"/>
  <c r="K109" i="25"/>
  <c r="Q113" i="25"/>
  <c r="Q121" i="25"/>
  <c r="AI124" i="25"/>
  <c r="W124" i="25"/>
  <c r="Q125" i="25"/>
  <c r="U142" i="25"/>
  <c r="V142" i="25" s="1"/>
  <c r="X142" i="25" s="1"/>
  <c r="Q144" i="25"/>
  <c r="K152" i="25"/>
  <c r="U213" i="25"/>
  <c r="V213" i="25" s="1"/>
  <c r="K234" i="25"/>
  <c r="I234" i="25"/>
  <c r="W257" i="25"/>
  <c r="AI257" i="25"/>
  <c r="Q307" i="25"/>
  <c r="AB38" i="25"/>
  <c r="AI43" i="25"/>
  <c r="W43" i="25"/>
  <c r="G54" i="25"/>
  <c r="K59" i="25"/>
  <c r="U59" i="25" s="1"/>
  <c r="V59" i="25" s="1"/>
  <c r="I59" i="25"/>
  <c r="K70" i="25"/>
  <c r="I70" i="25"/>
  <c r="Q96" i="25"/>
  <c r="Q101" i="25"/>
  <c r="K119" i="25"/>
  <c r="I119" i="25"/>
  <c r="AI132" i="25"/>
  <c r="W132" i="25"/>
  <c r="Q137" i="25"/>
  <c r="G147" i="25"/>
  <c r="AJ176" i="25"/>
  <c r="G182" i="25"/>
  <c r="AA218" i="25"/>
  <c r="Q271" i="25"/>
  <c r="K282" i="25"/>
  <c r="I282" i="25"/>
  <c r="G293" i="25"/>
  <c r="U307" i="25"/>
  <c r="V307" i="25" s="1"/>
  <c r="Q126" i="25"/>
  <c r="U126" i="25"/>
  <c r="V126" i="25" s="1"/>
  <c r="Q131" i="25"/>
  <c r="R131" i="25" s="1"/>
  <c r="S131" i="25" s="1"/>
  <c r="T131" i="25" s="1"/>
  <c r="AB131" i="25" s="1"/>
  <c r="I163" i="25"/>
  <c r="K163" i="25"/>
  <c r="L230" i="25"/>
  <c r="U253" i="25"/>
  <c r="V253" i="25" s="1"/>
  <c r="AJ277" i="25"/>
  <c r="L298" i="25"/>
  <c r="U44" i="25"/>
  <c r="V44" i="25" s="1"/>
  <c r="U90" i="25"/>
  <c r="V90" i="25" s="1"/>
  <c r="K108" i="25"/>
  <c r="I108" i="25"/>
  <c r="Q130" i="25"/>
  <c r="U131" i="25"/>
  <c r="V131" i="25" s="1"/>
  <c r="U165" i="25"/>
  <c r="V165" i="25" s="1"/>
  <c r="I179" i="25"/>
  <c r="U230" i="25"/>
  <c r="V230" i="25" s="1"/>
  <c r="Q253" i="25"/>
  <c r="K260" i="25"/>
  <c r="I260" i="25"/>
  <c r="AI271" i="25"/>
  <c r="W271" i="25"/>
  <c r="I307" i="25"/>
  <c r="K357" i="25"/>
  <c r="I357" i="25"/>
  <c r="Q44" i="25"/>
  <c r="U69" i="25"/>
  <c r="V69" i="25" s="1"/>
  <c r="Q74" i="25"/>
  <c r="Q81" i="25"/>
  <c r="W83" i="25"/>
  <c r="AI83" i="25"/>
  <c r="Q90" i="25"/>
  <c r="I107" i="25"/>
  <c r="R143" i="25"/>
  <c r="S143" i="25" s="1"/>
  <c r="T143" i="25" s="1"/>
  <c r="AJ143" i="25"/>
  <c r="Q165" i="25"/>
  <c r="AI183" i="25"/>
  <c r="W183" i="25"/>
  <c r="U184" i="25"/>
  <c r="V184" i="25" s="1"/>
  <c r="Q184" i="25"/>
  <c r="L192" i="25"/>
  <c r="I197" i="25"/>
  <c r="K222" i="25"/>
  <c r="I222" i="25"/>
  <c r="Q230" i="25"/>
  <c r="Q244" i="25"/>
  <c r="I287" i="25"/>
  <c r="K302" i="25"/>
  <c r="I302" i="25"/>
  <c r="Q69" i="25"/>
  <c r="Q103" i="25"/>
  <c r="I143" i="25"/>
  <c r="I192" i="25"/>
  <c r="Q193" i="25"/>
  <c r="Q207" i="25"/>
  <c r="Q247" i="25"/>
  <c r="Q323" i="25"/>
  <c r="Q328" i="25"/>
  <c r="Q342" i="25"/>
  <c r="U342" i="25"/>
  <c r="V342" i="25" s="1"/>
  <c r="Q351" i="25"/>
  <c r="L353" i="25"/>
  <c r="I355" i="25"/>
  <c r="K355" i="25"/>
  <c r="I141" i="25"/>
  <c r="K141" i="25"/>
  <c r="U141" i="25" s="1"/>
  <c r="V141" i="25" s="1"/>
  <c r="Q146" i="25"/>
  <c r="L154" i="25"/>
  <c r="G243" i="25"/>
  <c r="L271" i="25"/>
  <c r="K273" i="25"/>
  <c r="I273" i="25"/>
  <c r="AI292" i="25"/>
  <c r="K294" i="25"/>
  <c r="I294" i="25"/>
  <c r="Q337" i="25"/>
  <c r="U337" i="25"/>
  <c r="V337" i="25" s="1"/>
  <c r="U359" i="25"/>
  <c r="V359" i="25" s="1"/>
  <c r="Q361" i="25"/>
  <c r="Q355" i="25"/>
  <c r="AC359" i="25"/>
  <c r="AA359" i="25"/>
  <c r="K140" i="25"/>
  <c r="I140" i="25"/>
  <c r="U185" i="25"/>
  <c r="V185" i="25" s="1"/>
  <c r="U200" i="25"/>
  <c r="V200" i="25" s="1"/>
  <c r="AI250" i="25"/>
  <c r="W250" i="25"/>
  <c r="U292" i="25"/>
  <c r="V292" i="25" s="1"/>
  <c r="J361" i="25"/>
  <c r="U118" i="25"/>
  <c r="V118" i="25" s="1"/>
  <c r="X118" i="25" s="1"/>
  <c r="AL118" i="25" s="1"/>
  <c r="U149" i="25"/>
  <c r="V149" i="25" s="1"/>
  <c r="Q177" i="25"/>
  <c r="U179" i="25"/>
  <c r="V179" i="25" s="1"/>
  <c r="Q185" i="25"/>
  <c r="G198" i="25"/>
  <c r="Q200" i="25"/>
  <c r="K227" i="25"/>
  <c r="U227" i="25" s="1"/>
  <c r="V227" i="25" s="1"/>
  <c r="I227" i="25"/>
  <c r="AI230" i="25"/>
  <c r="Q231" i="25"/>
  <c r="AB236" i="25"/>
  <c r="U236" i="25"/>
  <c r="V236" i="25" s="1"/>
  <c r="X236" i="25" s="1"/>
  <c r="Q254" i="25"/>
  <c r="Q292" i="25"/>
  <c r="AI322" i="25"/>
  <c r="W322" i="25"/>
  <c r="AC179" i="25"/>
  <c r="U199" i="25"/>
  <c r="V199" i="25" s="1"/>
  <c r="I226" i="25"/>
  <c r="K226" i="25"/>
  <c r="AI259" i="25"/>
  <c r="W259" i="25"/>
  <c r="W333" i="25"/>
  <c r="AI333" i="25"/>
  <c r="W341" i="25"/>
  <c r="AI341" i="25"/>
  <c r="Q352" i="25"/>
  <c r="Q199" i="25"/>
  <c r="Q220" i="25"/>
  <c r="U246" i="25"/>
  <c r="V246" i="25" s="1"/>
  <c r="K250" i="25"/>
  <c r="I277" i="25"/>
  <c r="K297" i="25"/>
  <c r="U297" i="25" s="1"/>
  <c r="V297" i="25" s="1"/>
  <c r="I297" i="25"/>
  <c r="K322" i="25"/>
  <c r="W346" i="25"/>
  <c r="AB346" i="25" s="1"/>
  <c r="AI346" i="25"/>
  <c r="G102" i="25"/>
  <c r="U123" i="25"/>
  <c r="V123" i="25" s="1"/>
  <c r="AA209" i="25"/>
  <c r="U218" i="25"/>
  <c r="V218" i="25" s="1"/>
  <c r="Q246" i="25"/>
  <c r="U254" i="25"/>
  <c r="V254" i="25" s="1"/>
  <c r="W276" i="25"/>
  <c r="AI276" i="25"/>
  <c r="Q285" i="25"/>
  <c r="AI327" i="25"/>
  <c r="U333" i="25"/>
  <c r="V333" i="25" s="1"/>
  <c r="L333" i="25"/>
  <c r="K341" i="25"/>
  <c r="U346" i="25"/>
  <c r="V346" i="25" s="1"/>
  <c r="U352" i="25"/>
  <c r="V352" i="25" s="1"/>
  <c r="K216" i="25"/>
  <c r="I216" i="25"/>
  <c r="I219" i="25"/>
  <c r="K219" i="25"/>
  <c r="AI224" i="25"/>
  <c r="W224" i="25"/>
  <c r="L249" i="25"/>
  <c r="AA249" i="25" s="1"/>
  <c r="K278" i="25"/>
  <c r="I278" i="25"/>
  <c r="U321" i="25"/>
  <c r="V321" i="25" s="1"/>
  <c r="Q321" i="25"/>
  <c r="L335" i="25"/>
  <c r="Q338" i="25"/>
  <c r="L347" i="25"/>
  <c r="G171" i="25"/>
  <c r="I279" i="25"/>
  <c r="K284" i="25"/>
  <c r="I284" i="25"/>
  <c r="G301" i="25"/>
  <c r="Q313" i="25"/>
  <c r="U341" i="25"/>
  <c r="V341" i="25" s="1"/>
  <c r="AI343" i="25"/>
  <c r="I347" i="25"/>
  <c r="U181" i="25"/>
  <c r="V181" i="25" s="1"/>
  <c r="U188" i="25"/>
  <c r="V188" i="25" s="1"/>
  <c r="I215" i="25"/>
  <c r="W218" i="25"/>
  <c r="AI218" i="25"/>
  <c r="AI220" i="25"/>
  <c r="W220" i="25"/>
  <c r="K224" i="25"/>
  <c r="Q228" i="25"/>
  <c r="U241" i="25"/>
  <c r="V241" i="25" s="1"/>
  <c r="Q241" i="25"/>
  <c r="I249" i="25"/>
  <c r="AJ266" i="25"/>
  <c r="R266" i="25"/>
  <c r="S266" i="25" s="1"/>
  <c r="T266" i="25" s="1"/>
  <c r="U308" i="25"/>
  <c r="V308" i="25" s="1"/>
  <c r="L308" i="25"/>
  <c r="Q327" i="25"/>
  <c r="U327" i="25"/>
  <c r="V327" i="25" s="1"/>
  <c r="AB350" i="25"/>
  <c r="K358" i="25"/>
  <c r="I358" i="25"/>
  <c r="Q166" i="25"/>
  <c r="Q170" i="25"/>
  <c r="Q181" i="25"/>
  <c r="Q188" i="25"/>
  <c r="K217" i="25"/>
  <c r="K237" i="25"/>
  <c r="I237" i="25"/>
  <c r="K265" i="25"/>
  <c r="I265" i="25"/>
  <c r="Q280" i="25"/>
  <c r="AI326" i="25"/>
  <c r="U335" i="25"/>
  <c r="V335" i="25" s="1"/>
  <c r="U353" i="25"/>
  <c r="V353" i="25" s="1"/>
  <c r="U150" i="25"/>
  <c r="V150" i="25" s="1"/>
  <c r="K238" i="25"/>
  <c r="U252" i="25"/>
  <c r="V252" i="25" s="1"/>
  <c r="U266" i="25"/>
  <c r="V266" i="25" s="1"/>
  <c r="Q293" i="25"/>
  <c r="I308" i="25"/>
  <c r="U313" i="25"/>
  <c r="V313" i="25" s="1"/>
  <c r="K343" i="25"/>
  <c r="Q353" i="25"/>
  <c r="I288" i="25"/>
  <c r="K288" i="25"/>
  <c r="U298" i="25"/>
  <c r="V298" i="25" s="1"/>
  <c r="Q298" i="25"/>
  <c r="Q340" i="25"/>
  <c r="U232" i="25"/>
  <c r="V232" i="25" s="1"/>
  <c r="Q268" i="25"/>
  <c r="G319" i="25"/>
  <c r="Q320" i="25"/>
  <c r="W329" i="25"/>
  <c r="AI329" i="25"/>
  <c r="K336" i="25"/>
  <c r="K344" i="25"/>
  <c r="U344" i="25" s="1"/>
  <c r="V344" i="25" s="1"/>
  <c r="I344" i="25"/>
  <c r="K349" i="25"/>
  <c r="U197" i="25"/>
  <c r="V197" i="25" s="1"/>
  <c r="Q205" i="25"/>
  <c r="Q214" i="25"/>
  <c r="I261" i="25"/>
  <c r="Q290" i="25"/>
  <c r="U290" i="25"/>
  <c r="V290" i="25" s="1"/>
  <c r="W353" i="25"/>
  <c r="AI353" i="25"/>
  <c r="L360" i="25"/>
  <c r="Q197" i="25"/>
  <c r="K256" i="25"/>
  <c r="I256" i="25"/>
  <c r="K257" i="25"/>
  <c r="AI296" i="25"/>
  <c r="W296" i="25"/>
  <c r="U320" i="25"/>
  <c r="V320" i="25" s="1"/>
  <c r="I360" i="25"/>
  <c r="AJ320" i="25"/>
  <c r="R320" i="25"/>
  <c r="S320" i="25" s="1"/>
  <c r="T320" i="25" s="1"/>
  <c r="U349" i="25"/>
  <c r="V349" i="25" s="1"/>
  <c r="Q349" i="25"/>
  <c r="G274" i="25"/>
  <c r="Q322" i="25"/>
  <c r="U322" i="25"/>
  <c r="V322" i="25" s="1"/>
  <c r="U336" i="25"/>
  <c r="V336" i="25" s="1"/>
  <c r="AC347" i="25"/>
  <c r="K315" i="25"/>
  <c r="I315" i="25"/>
  <c r="U347" i="25"/>
  <c r="V347" i="25" s="1"/>
  <c r="Q225" i="25"/>
  <c r="K251" i="25"/>
  <c r="I251" i="25"/>
  <c r="U255" i="25"/>
  <c r="V255" i="25" s="1"/>
  <c r="Q301" i="25"/>
  <c r="K316" i="25"/>
  <c r="U316" i="25" s="1"/>
  <c r="V316" i="25" s="1"/>
  <c r="U242" i="25"/>
  <c r="V242" i="25" s="1"/>
  <c r="U272" i="25"/>
  <c r="V272" i="25" s="1"/>
  <c r="K314" i="25"/>
  <c r="I314" i="25"/>
  <c r="K354" i="25"/>
  <c r="U354" i="25" s="1"/>
  <c r="V354" i="25" s="1"/>
  <c r="I354" i="25"/>
  <c r="AA308" i="25"/>
  <c r="U277" i="25"/>
  <c r="V277" i="25" s="1"/>
  <c r="Q277" i="25"/>
  <c r="G328" i="25"/>
  <c r="G330" i="25"/>
  <c r="G332" i="25"/>
  <c r="G262" i="25"/>
  <c r="I291" i="25"/>
  <c r="K291" i="25"/>
  <c r="U291" i="25" s="1"/>
  <c r="V291" i="25" s="1"/>
  <c r="K321" i="25"/>
  <c r="G325" i="25"/>
  <c r="K331" i="25"/>
  <c r="G345" i="25"/>
  <c r="G348" i="25"/>
  <c r="U282" i="25"/>
  <c r="V282" i="25" s="1"/>
  <c r="U287" i="25"/>
  <c r="V287" i="25" s="1"/>
  <c r="Q287" i="25"/>
  <c r="K296" i="25"/>
  <c r="U296" i="25" s="1"/>
  <c r="V296" i="25" s="1"/>
  <c r="G323" i="25"/>
  <c r="K351" i="25"/>
  <c r="U351" i="25" s="1"/>
  <c r="V351" i="25" s="1"/>
  <c r="I351" i="25"/>
  <c r="U324" i="25"/>
  <c r="V324" i="25" s="1"/>
  <c r="U329" i="25"/>
  <c r="V329" i="25" s="1"/>
  <c r="U334" i="25"/>
  <c r="V334" i="25" s="1"/>
  <c r="Q324" i="25"/>
  <c r="Q329" i="25"/>
  <c r="R329" i="25" s="1"/>
  <c r="S329" i="25" s="1"/>
  <c r="T329" i="25" s="1"/>
  <c r="Q334" i="25"/>
  <c r="Q344" i="25"/>
  <c r="Q356" i="25"/>
  <c r="G303" i="25"/>
  <c r="G338" i="25"/>
  <c r="AC120" i="25" l="1"/>
  <c r="AA120" i="25"/>
  <c r="AA168" i="25"/>
  <c r="U340" i="25"/>
  <c r="V340" i="25" s="1"/>
  <c r="U47" i="25"/>
  <c r="V47" i="25" s="1"/>
  <c r="AB318" i="25"/>
  <c r="U318" i="25"/>
  <c r="V318" i="25" s="1"/>
  <c r="U177" i="25"/>
  <c r="V177" i="25" s="1"/>
  <c r="U120" i="25"/>
  <c r="V120" i="25" s="1"/>
  <c r="L94" i="25"/>
  <c r="U94" i="25"/>
  <c r="V94" i="25" s="1"/>
  <c r="U66" i="25"/>
  <c r="V66" i="25" s="1"/>
  <c r="U107" i="25"/>
  <c r="V107" i="25" s="1"/>
  <c r="AJ209" i="25"/>
  <c r="R209" i="25"/>
  <c r="S209" i="25" s="1"/>
  <c r="T209" i="25" s="1"/>
  <c r="AJ208" i="25"/>
  <c r="R208" i="25"/>
  <c r="S208" i="25" s="1"/>
  <c r="T208" i="25" s="1"/>
  <c r="X235" i="25"/>
  <c r="AL235" i="25" s="1"/>
  <c r="AC79" i="25"/>
  <c r="AC318" i="25"/>
  <c r="U196" i="25"/>
  <c r="V196" i="25" s="1"/>
  <c r="AC249" i="25"/>
  <c r="R177" i="25"/>
  <c r="S177" i="25" s="1"/>
  <c r="T177" i="25" s="1"/>
  <c r="L89" i="25"/>
  <c r="AA61" i="25"/>
  <c r="R340" i="25"/>
  <c r="S340" i="25" s="1"/>
  <c r="T340" i="25" s="1"/>
  <c r="AB340" i="25" s="1"/>
  <c r="U134" i="25"/>
  <c r="V134" i="25" s="1"/>
  <c r="X41" i="25"/>
  <c r="AJ318" i="25"/>
  <c r="R318" i="25"/>
  <c r="S318" i="25" s="1"/>
  <c r="T318" i="25" s="1"/>
  <c r="X112" i="25"/>
  <c r="Y112" i="25" s="1"/>
  <c r="AD112" i="25" s="1"/>
  <c r="AM112" i="25" s="1"/>
  <c r="X346" i="25"/>
  <c r="Y346" i="25" s="1"/>
  <c r="AD346" i="25" s="1"/>
  <c r="AM346" i="25" s="1"/>
  <c r="Y92" i="25"/>
  <c r="AD92" i="25" s="1"/>
  <c r="AM92" i="25" s="1"/>
  <c r="AL92" i="25"/>
  <c r="X39" i="25"/>
  <c r="Y39" i="25" s="1"/>
  <c r="AD39" i="25" s="1"/>
  <c r="AM39" i="25" s="1"/>
  <c r="X128" i="25"/>
  <c r="AL128" i="25" s="1"/>
  <c r="X329" i="25"/>
  <c r="AL329" i="25" s="1"/>
  <c r="Y142" i="25"/>
  <c r="AD142" i="25" s="1"/>
  <c r="AM142" i="25" s="1"/>
  <c r="AL142" i="25"/>
  <c r="AL68" i="25"/>
  <c r="Y68" i="25"/>
  <c r="AD68" i="25" s="1"/>
  <c r="AM68" i="25" s="1"/>
  <c r="W355" i="25"/>
  <c r="AI355" i="25"/>
  <c r="K54" i="25"/>
  <c r="I54" i="25"/>
  <c r="AA276" i="25"/>
  <c r="R276" i="25"/>
  <c r="S276" i="25" s="1"/>
  <c r="T276" i="25" s="1"/>
  <c r="AA107" i="25"/>
  <c r="AC107" i="25"/>
  <c r="R107" i="25"/>
  <c r="S107" i="25" s="1"/>
  <c r="T107" i="25" s="1"/>
  <c r="L78" i="25"/>
  <c r="U78" i="25"/>
  <c r="V78" i="25" s="1"/>
  <c r="L34" i="25"/>
  <c r="U34" i="25"/>
  <c r="V34" i="25" s="1"/>
  <c r="AI170" i="25"/>
  <c r="W170" i="25"/>
  <c r="W34" i="25"/>
  <c r="AI34" i="25"/>
  <c r="AC290" i="25"/>
  <c r="L19" i="25"/>
  <c r="U19" i="25"/>
  <c r="V19" i="25" s="1"/>
  <c r="L339" i="25"/>
  <c r="U339" i="25"/>
  <c r="V339" i="25" s="1"/>
  <c r="L290" i="25"/>
  <c r="AA290" i="25" s="1"/>
  <c r="R185" i="25"/>
  <c r="S185" i="25" s="1"/>
  <c r="T185" i="25" s="1"/>
  <c r="AJ185" i="25"/>
  <c r="W49" i="25"/>
  <c r="AI49" i="25"/>
  <c r="W158" i="25"/>
  <c r="AI158" i="25"/>
  <c r="AI134" i="25"/>
  <c r="W134" i="25"/>
  <c r="L49" i="25"/>
  <c r="L30" i="25"/>
  <c r="U30" i="25"/>
  <c r="V30" i="25" s="1"/>
  <c r="L158" i="25"/>
  <c r="U158" i="25"/>
  <c r="V158" i="25" s="1"/>
  <c r="L27" i="25"/>
  <c r="U27" i="25"/>
  <c r="V27" i="25" s="1"/>
  <c r="L12" i="25"/>
  <c r="U12" i="25"/>
  <c r="V12" i="25" s="1"/>
  <c r="R77" i="25"/>
  <c r="S77" i="25" s="1"/>
  <c r="T77" i="25" s="1"/>
  <c r="AJ77" i="25"/>
  <c r="AA77" i="25"/>
  <c r="I274" i="25"/>
  <c r="K274" i="25"/>
  <c r="L190" i="25"/>
  <c r="U190" i="25"/>
  <c r="V190" i="25" s="1"/>
  <c r="AI337" i="25"/>
  <c r="W337" i="25"/>
  <c r="L170" i="25"/>
  <c r="AA170" i="25" s="1"/>
  <c r="W347" i="25"/>
  <c r="AI347" i="25"/>
  <c r="AI339" i="25"/>
  <c r="L162" i="25"/>
  <c r="U162" i="25"/>
  <c r="V162" i="25" s="1"/>
  <c r="AI357" i="25"/>
  <c r="W357" i="25"/>
  <c r="U309" i="25"/>
  <c r="V309" i="25" s="1"/>
  <c r="L309" i="25"/>
  <c r="K182" i="25"/>
  <c r="I182" i="25"/>
  <c r="AI251" i="25"/>
  <c r="X176" i="25"/>
  <c r="AB176" i="25"/>
  <c r="AI91" i="25"/>
  <c r="W91" i="25"/>
  <c r="AI12" i="25"/>
  <c r="W12" i="25"/>
  <c r="K186" i="25"/>
  <c r="I186" i="25"/>
  <c r="R213" i="25"/>
  <c r="S213" i="25" s="1"/>
  <c r="T213" i="25" s="1"/>
  <c r="AJ213" i="25"/>
  <c r="AA213" i="25"/>
  <c r="L312" i="25"/>
  <c r="U312" i="25"/>
  <c r="V312" i="25" s="1"/>
  <c r="L251" i="25"/>
  <c r="X340" i="25"/>
  <c r="X266" i="25"/>
  <c r="AB266" i="25"/>
  <c r="AA313" i="25"/>
  <c r="AC313" i="25"/>
  <c r="AC220" i="25"/>
  <c r="AA220" i="25"/>
  <c r="W307" i="25"/>
  <c r="AI307" i="25"/>
  <c r="L65" i="25"/>
  <c r="U65" i="25"/>
  <c r="V65" i="25" s="1"/>
  <c r="AI285" i="25"/>
  <c r="W285" i="25"/>
  <c r="W207" i="25"/>
  <c r="AI207" i="25"/>
  <c r="L91" i="25"/>
  <c r="U91" i="25"/>
  <c r="V91" i="25" s="1"/>
  <c r="K301" i="25"/>
  <c r="I301" i="25"/>
  <c r="AJ192" i="25"/>
  <c r="R192" i="25"/>
  <c r="S192" i="25" s="1"/>
  <c r="T192" i="25" s="1"/>
  <c r="AC192" i="25"/>
  <c r="AA192" i="25"/>
  <c r="K147" i="25"/>
  <c r="I147" i="25"/>
  <c r="L285" i="25"/>
  <c r="U285" i="25"/>
  <c r="V285" i="25" s="1"/>
  <c r="AI89" i="25"/>
  <c r="W89" i="25"/>
  <c r="AJ156" i="25"/>
  <c r="R156" i="25"/>
  <c r="S156" i="25" s="1"/>
  <c r="T156" i="25" s="1"/>
  <c r="AC156" i="25"/>
  <c r="AA156" i="25"/>
  <c r="W195" i="25"/>
  <c r="AI195" i="25"/>
  <c r="L74" i="25"/>
  <c r="AC116" i="25"/>
  <c r="AA116" i="25"/>
  <c r="AB28" i="25"/>
  <c r="X28" i="25"/>
  <c r="AI64" i="25"/>
  <c r="AI139" i="25"/>
  <c r="W139" i="25"/>
  <c r="I99" i="25"/>
  <c r="K99" i="25"/>
  <c r="I303" i="25"/>
  <c r="K303" i="25"/>
  <c r="AI226" i="25"/>
  <c r="W226" i="25"/>
  <c r="AI151" i="25"/>
  <c r="W277" i="25"/>
  <c r="AI277" i="25"/>
  <c r="W247" i="25"/>
  <c r="AI247" i="25"/>
  <c r="AI78" i="25"/>
  <c r="R200" i="25"/>
  <c r="S200" i="25" s="1"/>
  <c r="T200" i="25" s="1"/>
  <c r="AJ200" i="25"/>
  <c r="L294" i="25"/>
  <c r="U294" i="25"/>
  <c r="V294" i="25" s="1"/>
  <c r="AB320" i="25"/>
  <c r="X320" i="25"/>
  <c r="AJ196" i="25"/>
  <c r="R196" i="25"/>
  <c r="S196" i="25" s="1"/>
  <c r="T196" i="25" s="1"/>
  <c r="AA196" i="25"/>
  <c r="W304" i="25"/>
  <c r="AI304" i="25"/>
  <c r="AB83" i="25"/>
  <c r="X83" i="25"/>
  <c r="AI65" i="25"/>
  <c r="W65" i="25"/>
  <c r="W177" i="25"/>
  <c r="X177" i="25" s="1"/>
  <c r="AC177" i="25" s="1"/>
  <c r="AI177" i="25"/>
  <c r="AI306" i="25"/>
  <c r="R138" i="25"/>
  <c r="S138" i="25" s="1"/>
  <c r="T138" i="25" s="1"/>
  <c r="AJ138" i="25"/>
  <c r="AA138" i="25"/>
  <c r="L195" i="25"/>
  <c r="U195" i="25"/>
  <c r="V195" i="25" s="1"/>
  <c r="R149" i="25"/>
  <c r="S149" i="25" s="1"/>
  <c r="T149" i="25" s="1"/>
  <c r="AJ149" i="25"/>
  <c r="AA149" i="25"/>
  <c r="AC149" i="25"/>
  <c r="L139" i="25"/>
  <c r="U139" i="25"/>
  <c r="V139" i="25" s="1"/>
  <c r="AI163" i="25"/>
  <c r="W163" i="25"/>
  <c r="L280" i="25"/>
  <c r="U280" i="25"/>
  <c r="V280" i="25" s="1"/>
  <c r="X43" i="25"/>
  <c r="AB43" i="25"/>
  <c r="W160" i="25"/>
  <c r="AI160" i="25"/>
  <c r="AI315" i="25"/>
  <c r="W315" i="25"/>
  <c r="L343" i="25"/>
  <c r="U343" i="25"/>
  <c r="V343" i="25" s="1"/>
  <c r="AI143" i="25"/>
  <c r="W143" i="25"/>
  <c r="X143" i="25" s="1"/>
  <c r="X131" i="25"/>
  <c r="L152" i="25"/>
  <c r="U152" i="25"/>
  <c r="V152" i="25" s="1"/>
  <c r="L169" i="25"/>
  <c r="AI159" i="25"/>
  <c r="W159" i="25"/>
  <c r="W267" i="25"/>
  <c r="AI267" i="25"/>
  <c r="AJ50" i="25"/>
  <c r="R50" i="25"/>
  <c r="S50" i="25" s="1"/>
  <c r="T50" i="25" s="1"/>
  <c r="AI25" i="25"/>
  <c r="W25" i="25"/>
  <c r="U130" i="25"/>
  <c r="V130" i="25" s="1"/>
  <c r="L130" i="25"/>
  <c r="AC130" i="25" s="1"/>
  <c r="L160" i="25"/>
  <c r="AI120" i="25"/>
  <c r="W120" i="25"/>
  <c r="W294" i="25"/>
  <c r="AI294" i="25"/>
  <c r="L311" i="25"/>
  <c r="U311" i="25"/>
  <c r="V311" i="25" s="1"/>
  <c r="AI311" i="25"/>
  <c r="I81" i="25"/>
  <c r="K81" i="25"/>
  <c r="AJ153" i="25"/>
  <c r="R153" i="25"/>
  <c r="S153" i="25" s="1"/>
  <c r="T153" i="25" s="1"/>
  <c r="AA153" i="25"/>
  <c r="L64" i="25"/>
  <c r="AC51" i="25"/>
  <c r="AA51" i="25"/>
  <c r="I328" i="25"/>
  <c r="K328" i="25"/>
  <c r="AL350" i="25"/>
  <c r="Y350" i="25"/>
  <c r="AD350" i="25" s="1"/>
  <c r="AM350" i="25" s="1"/>
  <c r="AC241" i="25"/>
  <c r="L159" i="25"/>
  <c r="U159" i="25"/>
  <c r="V159" i="25" s="1"/>
  <c r="L306" i="25"/>
  <c r="U306" i="25"/>
  <c r="V306" i="25" s="1"/>
  <c r="AC277" i="25"/>
  <c r="AA277" i="25"/>
  <c r="R277" i="25"/>
  <c r="S277" i="25" s="1"/>
  <c r="T277" i="25" s="1"/>
  <c r="X208" i="25"/>
  <c r="AB208" i="25"/>
  <c r="AI140" i="25"/>
  <c r="AC103" i="25"/>
  <c r="AA103" i="25"/>
  <c r="AA131" i="25"/>
  <c r="AC131" i="25"/>
  <c r="AC144" i="25"/>
  <c r="AA144" i="25"/>
  <c r="L267" i="25"/>
  <c r="U267" i="25"/>
  <c r="V267" i="25" s="1"/>
  <c r="L136" i="25"/>
  <c r="U136" i="25"/>
  <c r="V136" i="25" s="1"/>
  <c r="AI205" i="25"/>
  <c r="L25" i="25"/>
  <c r="U25" i="25"/>
  <c r="V25" i="25" s="1"/>
  <c r="W19" i="25"/>
  <c r="AI19" i="25"/>
  <c r="L304" i="25"/>
  <c r="U304" i="25"/>
  <c r="V304" i="25" s="1"/>
  <c r="W273" i="25"/>
  <c r="AI273" i="25"/>
  <c r="W249" i="25"/>
  <c r="AI249" i="25"/>
  <c r="AI280" i="25"/>
  <c r="W280" i="25"/>
  <c r="W121" i="25"/>
  <c r="AI121" i="25"/>
  <c r="R90" i="25"/>
  <c r="S90" i="25" s="1"/>
  <c r="T90" i="25" s="1"/>
  <c r="AJ90" i="25"/>
  <c r="L108" i="25"/>
  <c r="U108" i="25"/>
  <c r="V108" i="25" s="1"/>
  <c r="AI240" i="25"/>
  <c r="W240" i="25"/>
  <c r="L11" i="25"/>
  <c r="U11" i="25"/>
  <c r="V11" i="25" s="1"/>
  <c r="L240" i="25"/>
  <c r="U240" i="25"/>
  <c r="V240" i="25" s="1"/>
  <c r="L357" i="25"/>
  <c r="AA270" i="25"/>
  <c r="R270" i="25"/>
  <c r="S270" i="25" s="1"/>
  <c r="T270" i="25" s="1"/>
  <c r="I330" i="25"/>
  <c r="K330" i="25"/>
  <c r="L140" i="25"/>
  <c r="U140" i="25"/>
  <c r="V140" i="25" s="1"/>
  <c r="AI201" i="25"/>
  <c r="W201" i="25"/>
  <c r="L217" i="25"/>
  <c r="U217" i="25"/>
  <c r="V217" i="25" s="1"/>
  <c r="AJ279" i="25"/>
  <c r="R279" i="25"/>
  <c r="S279" i="25" s="1"/>
  <c r="T279" i="25" s="1"/>
  <c r="AI175" i="25"/>
  <c r="AA188" i="25"/>
  <c r="L341" i="25"/>
  <c r="L305" i="25"/>
  <c r="U305" i="25"/>
  <c r="V305" i="25" s="1"/>
  <c r="L175" i="25"/>
  <c r="U175" i="25"/>
  <c r="V175" i="25" s="1"/>
  <c r="AI193" i="25"/>
  <c r="W193" i="25"/>
  <c r="L111" i="25"/>
  <c r="U111" i="25"/>
  <c r="V111" i="25" s="1"/>
  <c r="W162" i="25"/>
  <c r="AI162" i="25"/>
  <c r="AI212" i="25"/>
  <c r="L212" i="25"/>
  <c r="U212" i="25"/>
  <c r="V212" i="25" s="1"/>
  <c r="AC279" i="25"/>
  <c r="AA279" i="25"/>
  <c r="I319" i="25"/>
  <c r="K319" i="25"/>
  <c r="W227" i="25"/>
  <c r="AI227" i="25"/>
  <c r="L137" i="25"/>
  <c r="U137" i="25"/>
  <c r="V137" i="25" s="1"/>
  <c r="W188" i="25"/>
  <c r="AI188" i="25"/>
  <c r="U64" i="25"/>
  <c r="V64" i="25" s="1"/>
  <c r="L201" i="25"/>
  <c r="U201" i="25"/>
  <c r="V201" i="25" s="1"/>
  <c r="U357" i="25"/>
  <c r="V357" i="25" s="1"/>
  <c r="AA181" i="25"/>
  <c r="AC200" i="25"/>
  <c r="AA200" i="25"/>
  <c r="AC126" i="25"/>
  <c r="AA126" i="25"/>
  <c r="AI70" i="25"/>
  <c r="W70" i="25"/>
  <c r="AI305" i="25"/>
  <c r="AI342" i="25"/>
  <c r="AI202" i="25"/>
  <c r="L193" i="25"/>
  <c r="U193" i="25"/>
  <c r="V193" i="25" s="1"/>
  <c r="X173" i="25"/>
  <c r="AB173" i="25"/>
  <c r="AJ23" i="25"/>
  <c r="R23" i="25"/>
  <c r="S23" i="25" s="1"/>
  <c r="T23" i="25" s="1"/>
  <c r="AI46" i="25"/>
  <c r="W46" i="25"/>
  <c r="L59" i="25"/>
  <c r="AL112" i="25"/>
  <c r="U250" i="25"/>
  <c r="V250" i="25" s="1"/>
  <c r="L250" i="25"/>
  <c r="L247" i="25"/>
  <c r="AC247" i="25" s="1"/>
  <c r="U247" i="25"/>
  <c r="V247" i="25" s="1"/>
  <c r="AI278" i="25"/>
  <c r="AA44" i="25"/>
  <c r="R44" i="25"/>
  <c r="S44" i="25" s="1"/>
  <c r="T44" i="25" s="1"/>
  <c r="L133" i="25"/>
  <c r="AA84" i="25"/>
  <c r="AC84" i="25"/>
  <c r="AI161" i="25"/>
  <c r="L296" i="25"/>
  <c r="AA296" i="25" s="1"/>
  <c r="AJ258" i="25"/>
  <c r="R258" i="25"/>
  <c r="S258" i="25" s="1"/>
  <c r="T258" i="25" s="1"/>
  <c r="AA258" i="25"/>
  <c r="AC258" i="25"/>
  <c r="AA287" i="25"/>
  <c r="AC287" i="25"/>
  <c r="L227" i="25"/>
  <c r="U251" i="25"/>
  <c r="V251" i="25" s="1"/>
  <c r="AC333" i="25"/>
  <c r="AA333" i="25"/>
  <c r="R333" i="25"/>
  <c r="S333" i="25" s="1"/>
  <c r="T333" i="25" s="1"/>
  <c r="AJ333" i="25"/>
  <c r="U49" i="25"/>
  <c r="V49" i="25" s="1"/>
  <c r="L70" i="25"/>
  <c r="U70" i="25"/>
  <c r="V70" i="25" s="1"/>
  <c r="AJ95" i="25"/>
  <c r="R95" i="25"/>
  <c r="S95" i="25" s="1"/>
  <c r="T95" i="25" s="1"/>
  <c r="L202" i="25"/>
  <c r="U202" i="25"/>
  <c r="V202" i="25" s="1"/>
  <c r="AI114" i="25"/>
  <c r="W114" i="25"/>
  <c r="AC26" i="25"/>
  <c r="AA26" i="25"/>
  <c r="R26" i="25"/>
  <c r="S26" i="25" s="1"/>
  <c r="T26" i="25" s="1"/>
  <c r="L355" i="25"/>
  <c r="U355" i="25"/>
  <c r="V355" i="25" s="1"/>
  <c r="AC53" i="25"/>
  <c r="AA53" i="25"/>
  <c r="K10" i="25"/>
  <c r="I10" i="25"/>
  <c r="G361" i="25"/>
  <c r="I361" i="25" s="1"/>
  <c r="AI361" i="25" s="1"/>
  <c r="L161" i="25"/>
  <c r="U161" i="25"/>
  <c r="V161" i="25" s="1"/>
  <c r="AB112" i="25"/>
  <c r="AI312" i="25"/>
  <c r="W312" i="25"/>
  <c r="AC353" i="25"/>
  <c r="AA353" i="25"/>
  <c r="AA69" i="25"/>
  <c r="AC69" i="25"/>
  <c r="R69" i="25"/>
  <c r="S69" i="25" s="1"/>
  <c r="T69" i="25" s="1"/>
  <c r="L205" i="25"/>
  <c r="U205" i="25"/>
  <c r="V205" i="25" s="1"/>
  <c r="W126" i="25"/>
  <c r="AI126" i="25"/>
  <c r="AI137" i="25"/>
  <c r="W137" i="25"/>
  <c r="K338" i="25"/>
  <c r="I338" i="25"/>
  <c r="U170" i="25"/>
  <c r="V170" i="25" s="1"/>
  <c r="AJ335" i="25"/>
  <c r="R335" i="25"/>
  <c r="S335" i="25" s="1"/>
  <c r="T335" i="25" s="1"/>
  <c r="AA335" i="25"/>
  <c r="AC335" i="25"/>
  <c r="L226" i="25"/>
  <c r="U226" i="25"/>
  <c r="V226" i="25" s="1"/>
  <c r="W108" i="25"/>
  <c r="AI108" i="25"/>
  <c r="W59" i="25"/>
  <c r="AI59" i="25"/>
  <c r="L151" i="25"/>
  <c r="U151" i="25"/>
  <c r="V151" i="25" s="1"/>
  <c r="Y13" i="25"/>
  <c r="AD13" i="25" s="1"/>
  <c r="AM13" i="25" s="1"/>
  <c r="AL13" i="25"/>
  <c r="AB177" i="25"/>
  <c r="Y38" i="25"/>
  <c r="AD38" i="25" s="1"/>
  <c r="AM38" i="25" s="1"/>
  <c r="AL38" i="25"/>
  <c r="U160" i="25"/>
  <c r="V160" i="25" s="1"/>
  <c r="L114" i="25"/>
  <c r="U114" i="25"/>
  <c r="V114" i="25" s="1"/>
  <c r="AI77" i="25"/>
  <c r="W77" i="25"/>
  <c r="W190" i="25"/>
  <c r="AI190" i="25"/>
  <c r="AA50" i="25"/>
  <c r="L260" i="25"/>
  <c r="X218" i="25"/>
  <c r="AB218" i="25"/>
  <c r="X17" i="25"/>
  <c r="W69" i="25"/>
  <c r="AI69" i="25"/>
  <c r="AI80" i="25"/>
  <c r="W80" i="25"/>
  <c r="W129" i="25"/>
  <c r="AI129" i="25"/>
  <c r="AJ253" i="25"/>
  <c r="R253" i="25"/>
  <c r="S253" i="25" s="1"/>
  <c r="T253" i="25" s="1"/>
  <c r="W299" i="25"/>
  <c r="AI299" i="25"/>
  <c r="L254" i="25"/>
  <c r="AJ188" i="25"/>
  <c r="R188" i="25"/>
  <c r="S188" i="25" s="1"/>
  <c r="T188" i="25" s="1"/>
  <c r="I122" i="25"/>
  <c r="K122" i="25"/>
  <c r="AJ84" i="25"/>
  <c r="R84" i="25"/>
  <c r="S84" i="25" s="1"/>
  <c r="T84" i="25" s="1"/>
  <c r="W24" i="25"/>
  <c r="AI24" i="25"/>
  <c r="AI138" i="25"/>
  <c r="W138" i="25"/>
  <c r="L233" i="25"/>
  <c r="U233" i="25"/>
  <c r="V233" i="25" s="1"/>
  <c r="I146" i="25"/>
  <c r="K146" i="25"/>
  <c r="L123" i="25"/>
  <c r="U32" i="25"/>
  <c r="V32" i="25" s="1"/>
  <c r="L32" i="25"/>
  <c r="R97" i="25"/>
  <c r="S97" i="25" s="1"/>
  <c r="T97" i="25" s="1"/>
  <c r="AC97" i="25"/>
  <c r="AA97" i="25"/>
  <c r="AJ97" i="25"/>
  <c r="AI15" i="25"/>
  <c r="AJ116" i="25"/>
  <c r="R116" i="25"/>
  <c r="S116" i="25" s="1"/>
  <c r="T116" i="25" s="1"/>
  <c r="L264" i="25"/>
  <c r="W268" i="25"/>
  <c r="AI268" i="25"/>
  <c r="AJ89" i="25"/>
  <c r="R89" i="25"/>
  <c r="S89" i="25" s="1"/>
  <c r="T89" i="25" s="1"/>
  <c r="K198" i="25"/>
  <c r="I198" i="25"/>
  <c r="AC165" i="25"/>
  <c r="AA165" i="25"/>
  <c r="AI45" i="25"/>
  <c r="W45" i="25"/>
  <c r="AI255" i="25"/>
  <c r="W255" i="25"/>
  <c r="L207" i="25"/>
  <c r="W254" i="25"/>
  <c r="AI254" i="25"/>
  <c r="W324" i="25"/>
  <c r="AI324" i="25"/>
  <c r="AJ326" i="25"/>
  <c r="R326" i="25"/>
  <c r="S326" i="25" s="1"/>
  <c r="T326" i="25" s="1"/>
  <c r="K36" i="25"/>
  <c r="I36" i="25"/>
  <c r="AI150" i="25"/>
  <c r="W150" i="25"/>
  <c r="AB150" i="25" s="1"/>
  <c r="AI233" i="25"/>
  <c r="W123" i="25"/>
  <c r="AI123" i="25"/>
  <c r="AA108" i="25"/>
  <c r="AC108" i="25"/>
  <c r="AA128" i="25"/>
  <c r="AC128" i="25"/>
  <c r="AI32" i="25"/>
  <c r="W32" i="25"/>
  <c r="L67" i="25"/>
  <c r="AC67" i="25" s="1"/>
  <c r="AJ252" i="25"/>
  <c r="R252" i="25"/>
  <c r="S252" i="25" s="1"/>
  <c r="T252" i="25" s="1"/>
  <c r="W264" i="25"/>
  <c r="AI264" i="25"/>
  <c r="AA155" i="25"/>
  <c r="AC155" i="25"/>
  <c r="L172" i="25"/>
  <c r="AC172" i="25" s="1"/>
  <c r="AC324" i="25"/>
  <c r="AA324" i="25"/>
  <c r="I345" i="25"/>
  <c r="K345" i="25"/>
  <c r="L354" i="25"/>
  <c r="W360" i="25"/>
  <c r="AI360" i="25"/>
  <c r="W261" i="25"/>
  <c r="AI261" i="25"/>
  <c r="L224" i="25"/>
  <c r="L284" i="25"/>
  <c r="AA252" i="25"/>
  <c r="AA185" i="25"/>
  <c r="AC185" i="25"/>
  <c r="R271" i="25"/>
  <c r="S271" i="25" s="1"/>
  <c r="T271" i="25" s="1"/>
  <c r="AJ271" i="25"/>
  <c r="AJ353" i="25"/>
  <c r="R353" i="25"/>
  <c r="S353" i="25" s="1"/>
  <c r="T353" i="25" s="1"/>
  <c r="K293" i="25"/>
  <c r="I293" i="25"/>
  <c r="L45" i="25"/>
  <c r="U45" i="25"/>
  <c r="V45" i="25" s="1"/>
  <c r="AJ183" i="25"/>
  <c r="R183" i="25"/>
  <c r="S183" i="25" s="1"/>
  <c r="T183" i="25" s="1"/>
  <c r="AC183" i="25"/>
  <c r="AA183" i="25"/>
  <c r="L255" i="25"/>
  <c r="AJ203" i="25"/>
  <c r="R203" i="25"/>
  <c r="S203" i="25" s="1"/>
  <c r="T203" i="25" s="1"/>
  <c r="L331" i="25"/>
  <c r="U331" i="25"/>
  <c r="V331" i="25" s="1"/>
  <c r="U284" i="25"/>
  <c r="V284" i="25" s="1"/>
  <c r="AI358" i="25"/>
  <c r="W358" i="25"/>
  <c r="AI279" i="25"/>
  <c r="W279" i="25"/>
  <c r="AC252" i="25"/>
  <c r="AI302" i="25"/>
  <c r="W302" i="25"/>
  <c r="AB143" i="25"/>
  <c r="AC253" i="25"/>
  <c r="AA253" i="25"/>
  <c r="AI282" i="25"/>
  <c r="W282" i="25"/>
  <c r="AI60" i="25"/>
  <c r="AA159" i="25"/>
  <c r="W253" i="25"/>
  <c r="AI253" i="25"/>
  <c r="W174" i="25"/>
  <c r="AI174" i="25"/>
  <c r="AC43" i="25"/>
  <c r="AA43" i="25"/>
  <c r="L80" i="25"/>
  <c r="U80" i="25"/>
  <c r="V80" i="25" s="1"/>
  <c r="L129" i="25"/>
  <c r="U129" i="25"/>
  <c r="V129" i="25" s="1"/>
  <c r="W187" i="25"/>
  <c r="AI187" i="25"/>
  <c r="L299" i="25"/>
  <c r="U299" i="25"/>
  <c r="V299" i="25" s="1"/>
  <c r="L245" i="25"/>
  <c r="AC245" i="25" s="1"/>
  <c r="AJ120" i="25"/>
  <c r="R120" i="25"/>
  <c r="S120" i="25" s="1"/>
  <c r="T120" i="25" s="1"/>
  <c r="AI75" i="25"/>
  <c r="W75" i="25"/>
  <c r="L24" i="25"/>
  <c r="K125" i="25"/>
  <c r="I125" i="25"/>
  <c r="AJ71" i="25"/>
  <c r="R71" i="25"/>
  <c r="S71" i="25" s="1"/>
  <c r="T71" i="25" s="1"/>
  <c r="AI300" i="25"/>
  <c r="W300" i="25"/>
  <c r="AJ51" i="25"/>
  <c r="R51" i="25"/>
  <c r="S51" i="25" s="1"/>
  <c r="T51" i="25" s="1"/>
  <c r="AC89" i="25"/>
  <c r="AA89" i="25"/>
  <c r="L72" i="25"/>
  <c r="AC72" i="25" s="1"/>
  <c r="L15" i="25"/>
  <c r="U15" i="25"/>
  <c r="V15" i="25" s="1"/>
  <c r="W58" i="25"/>
  <c r="AB58" i="25" s="1"/>
  <c r="X58" i="25"/>
  <c r="L268" i="25"/>
  <c r="AA268" i="25" s="1"/>
  <c r="U268" i="25"/>
  <c r="V268" i="25" s="1"/>
  <c r="AI178" i="25"/>
  <c r="W178" i="25"/>
  <c r="AA167" i="25"/>
  <c r="AC167" i="25"/>
  <c r="R167" i="25"/>
  <c r="S167" i="25" s="1"/>
  <c r="T167" i="25" s="1"/>
  <c r="I348" i="25"/>
  <c r="K348" i="25"/>
  <c r="AA177" i="25"/>
  <c r="AI107" i="25"/>
  <c r="W107" i="25"/>
  <c r="L60" i="25"/>
  <c r="U60" i="25"/>
  <c r="V60" i="25" s="1"/>
  <c r="AI295" i="25"/>
  <c r="W295" i="25"/>
  <c r="L75" i="25"/>
  <c r="U75" i="25"/>
  <c r="V75" i="25" s="1"/>
  <c r="U67" i="25"/>
  <c r="V67" i="25" s="1"/>
  <c r="AJ181" i="25"/>
  <c r="R181" i="25"/>
  <c r="S181" i="25" s="1"/>
  <c r="T181" i="25" s="1"/>
  <c r="W82" i="25"/>
  <c r="AI82" i="25"/>
  <c r="AI287" i="25"/>
  <c r="W287" i="25"/>
  <c r="AC29" i="25"/>
  <c r="L232" i="25"/>
  <c r="L225" i="25"/>
  <c r="AA225" i="25" s="1"/>
  <c r="U225" i="25"/>
  <c r="V225" i="25" s="1"/>
  <c r="L241" i="25"/>
  <c r="AA241" i="25" s="1"/>
  <c r="R324" i="25"/>
  <c r="S324" i="25" s="1"/>
  <c r="T324" i="25" s="1"/>
  <c r="AJ324" i="25"/>
  <c r="AA136" i="25"/>
  <c r="AA67" i="25"/>
  <c r="L286" i="25"/>
  <c r="L56" i="25"/>
  <c r="L82" i="25"/>
  <c r="U82" i="25"/>
  <c r="V82" i="25" s="1"/>
  <c r="AA203" i="25"/>
  <c r="AC203" i="25"/>
  <c r="L115" i="25"/>
  <c r="L42" i="25"/>
  <c r="U42" i="25"/>
  <c r="V42" i="25" s="1"/>
  <c r="L349" i="25"/>
  <c r="AA349" i="25" s="1"/>
  <c r="AA340" i="25"/>
  <c r="AC340" i="25"/>
  <c r="U260" i="25"/>
  <c r="V260" i="25" s="1"/>
  <c r="K102" i="25"/>
  <c r="I102" i="25"/>
  <c r="AC352" i="25"/>
  <c r="AA352" i="25"/>
  <c r="AA342" i="25"/>
  <c r="AC271" i="25"/>
  <c r="AA271" i="25"/>
  <c r="AA307" i="25"/>
  <c r="AC307" i="25"/>
  <c r="L289" i="25"/>
  <c r="U289" i="25"/>
  <c r="V289" i="25" s="1"/>
  <c r="AI23" i="25"/>
  <c r="W23" i="25"/>
  <c r="L166" i="25"/>
  <c r="AA166" i="25" s="1"/>
  <c r="W356" i="25"/>
  <c r="AI356" i="25"/>
  <c r="AA71" i="25"/>
  <c r="AI223" i="25"/>
  <c r="W223" i="25"/>
  <c r="AJ246" i="25"/>
  <c r="R246" i="25"/>
  <c r="S246" i="25" s="1"/>
  <c r="T246" i="25" s="1"/>
  <c r="W229" i="25"/>
  <c r="AI229" i="25"/>
  <c r="AC343" i="25"/>
  <c r="AA343" i="25"/>
  <c r="AA134" i="25"/>
  <c r="AI286" i="25"/>
  <c r="W286" i="25"/>
  <c r="AC47" i="25"/>
  <c r="AA47" i="25"/>
  <c r="W26" i="25"/>
  <c r="AI26" i="25"/>
  <c r="AI211" i="25"/>
  <c r="W211" i="25"/>
  <c r="AA68" i="25"/>
  <c r="AC68" i="25"/>
  <c r="Y41" i="25"/>
  <c r="AD41" i="25" s="1"/>
  <c r="AM41" i="25" s="1"/>
  <c r="AL41" i="25"/>
  <c r="R126" i="25"/>
  <c r="S126" i="25" s="1"/>
  <c r="T126" i="25" s="1"/>
  <c r="AJ126" i="25"/>
  <c r="R132" i="25"/>
  <c r="S132" i="25" s="1"/>
  <c r="T132" i="25" s="1"/>
  <c r="AJ132" i="25"/>
  <c r="AC132" i="25"/>
  <c r="AI104" i="25"/>
  <c r="W104" i="25"/>
  <c r="AI42" i="25"/>
  <c r="W42" i="25"/>
  <c r="R47" i="25"/>
  <c r="S47" i="25" s="1"/>
  <c r="T47" i="25" s="1"/>
  <c r="AJ66" i="25"/>
  <c r="R66" i="25"/>
  <c r="S66" i="25" s="1"/>
  <c r="T66" i="25" s="1"/>
  <c r="L282" i="25"/>
  <c r="AI241" i="25"/>
  <c r="W241" i="25"/>
  <c r="W103" i="25"/>
  <c r="AI103" i="25"/>
  <c r="AI56" i="25"/>
  <c r="W56" i="25"/>
  <c r="AI289" i="25"/>
  <c r="W289" i="25"/>
  <c r="AI199" i="25"/>
  <c r="W199" i="25"/>
  <c r="L295" i="25"/>
  <c r="AI84" i="25"/>
  <c r="AI14" i="25"/>
  <c r="W14" i="25"/>
  <c r="AI53" i="25"/>
  <c r="W53" i="25"/>
  <c r="L103" i="25"/>
  <c r="AL236" i="25"/>
  <c r="Y236" i="25"/>
  <c r="AD236" i="25" s="1"/>
  <c r="AM236" i="25" s="1"/>
  <c r="L57" i="25"/>
  <c r="L291" i="25"/>
  <c r="AI291" i="25"/>
  <c r="W291" i="25"/>
  <c r="L257" i="25"/>
  <c r="U257" i="25"/>
  <c r="V257" i="25" s="1"/>
  <c r="AI215" i="25"/>
  <c r="W215" i="25"/>
  <c r="AC292" i="25"/>
  <c r="AA292" i="25"/>
  <c r="AC90" i="25"/>
  <c r="AA90" i="25"/>
  <c r="R287" i="25"/>
  <c r="S287" i="25" s="1"/>
  <c r="T287" i="25" s="1"/>
  <c r="AJ287" i="25"/>
  <c r="AJ313" i="25"/>
  <c r="R313" i="25"/>
  <c r="S313" i="25" s="1"/>
  <c r="T313" i="25" s="1"/>
  <c r="L356" i="25"/>
  <c r="U356" i="25"/>
  <c r="V356" i="25" s="1"/>
  <c r="AC71" i="25"/>
  <c r="K231" i="25"/>
  <c r="I231" i="25"/>
  <c r="AI106" i="25"/>
  <c r="W106" i="25"/>
  <c r="AJ197" i="25"/>
  <c r="R197" i="25"/>
  <c r="S197" i="25" s="1"/>
  <c r="T197" i="25" s="1"/>
  <c r="L223" i="25"/>
  <c r="U223" i="25"/>
  <c r="V223" i="25" s="1"/>
  <c r="U283" i="25"/>
  <c r="V283" i="25" s="1"/>
  <c r="L283" i="25"/>
  <c r="AC66" i="25"/>
  <c r="AJ61" i="25"/>
  <c r="R61" i="25"/>
  <c r="S61" i="25" s="1"/>
  <c r="T61" i="25" s="1"/>
  <c r="L229" i="25"/>
  <c r="L281" i="25"/>
  <c r="AA281" i="25" s="1"/>
  <c r="L73" i="25"/>
  <c r="AC360" i="25"/>
  <c r="AA360" i="25"/>
  <c r="X191" i="25"/>
  <c r="AI239" i="25"/>
  <c r="W239" i="25"/>
  <c r="U211" i="25"/>
  <c r="V211" i="25" s="1"/>
  <c r="L211" i="25"/>
  <c r="AA23" i="25"/>
  <c r="AC23" i="25"/>
  <c r="AJ79" i="25"/>
  <c r="R79" i="25"/>
  <c r="S79" i="25" s="1"/>
  <c r="T79" i="25" s="1"/>
  <c r="L104" i="25"/>
  <c r="U104" i="25"/>
  <c r="V104" i="25" s="1"/>
  <c r="W22" i="25"/>
  <c r="AI22" i="25"/>
  <c r="L121" i="25"/>
  <c r="AC329" i="25"/>
  <c r="AA329" i="25"/>
  <c r="R298" i="25"/>
  <c r="S298" i="25" s="1"/>
  <c r="T298" i="25" s="1"/>
  <c r="AJ298" i="25"/>
  <c r="U174" i="25"/>
  <c r="V174" i="25" s="1"/>
  <c r="L174" i="25"/>
  <c r="W225" i="25"/>
  <c r="AI225" i="25"/>
  <c r="AA87" i="25"/>
  <c r="L14" i="25"/>
  <c r="L219" i="25"/>
  <c r="U219" i="25"/>
  <c r="V219" i="25" s="1"/>
  <c r="AC244" i="25"/>
  <c r="AA244" i="25"/>
  <c r="AJ144" i="25"/>
  <c r="R144" i="25"/>
  <c r="S144" i="25" s="1"/>
  <c r="T144" i="25" s="1"/>
  <c r="K263" i="25"/>
  <c r="I263" i="25"/>
  <c r="AI40" i="25"/>
  <c r="W40" i="25"/>
  <c r="L106" i="25"/>
  <c r="L164" i="25"/>
  <c r="U164" i="25"/>
  <c r="V164" i="25" s="1"/>
  <c r="W210" i="25"/>
  <c r="AI210" i="25"/>
  <c r="AA240" i="25"/>
  <c r="AC240" i="25"/>
  <c r="AI283" i="25"/>
  <c r="W283" i="25"/>
  <c r="W55" i="25"/>
  <c r="AB55" i="25" s="1"/>
  <c r="L52" i="25"/>
  <c r="AA52" i="25" s="1"/>
  <c r="U52" i="25"/>
  <c r="V52" i="25" s="1"/>
  <c r="L214" i="25"/>
  <c r="AA214" i="25" s="1"/>
  <c r="U214" i="25"/>
  <c r="V214" i="25" s="1"/>
  <c r="AI281" i="25"/>
  <c r="W281" i="25"/>
  <c r="R292" i="25"/>
  <c r="S292" i="25" s="1"/>
  <c r="T292" i="25" s="1"/>
  <c r="AJ292" i="25"/>
  <c r="L127" i="25"/>
  <c r="U127" i="25"/>
  <c r="V127" i="25" s="1"/>
  <c r="AJ134" i="25"/>
  <c r="R134" i="25"/>
  <c r="S134" i="25" s="1"/>
  <c r="T134" i="25" s="1"/>
  <c r="AI66" i="25"/>
  <c r="W66" i="25"/>
  <c r="W221" i="25"/>
  <c r="AI221" i="25"/>
  <c r="L239" i="25"/>
  <c r="AA239" i="25" s="1"/>
  <c r="W20" i="25"/>
  <c r="AI20" i="25"/>
  <c r="R165" i="25"/>
  <c r="S165" i="25" s="1"/>
  <c r="T165" i="25" s="1"/>
  <c r="AJ165" i="25"/>
  <c r="AI47" i="25"/>
  <c r="W47" i="25"/>
  <c r="AJ124" i="25"/>
  <c r="R124" i="25"/>
  <c r="S124" i="25" s="1"/>
  <c r="T124" i="25" s="1"/>
  <c r="AA124" i="25"/>
  <c r="L105" i="25"/>
  <c r="U105" i="25"/>
  <c r="V105" i="25" s="1"/>
  <c r="U21" i="25"/>
  <c r="V21" i="25" s="1"/>
  <c r="L21" i="25"/>
  <c r="AI113" i="25"/>
  <c r="L22" i="25"/>
  <c r="U22" i="25"/>
  <c r="V22" i="25" s="1"/>
  <c r="W172" i="25"/>
  <c r="AI172" i="25"/>
  <c r="L273" i="25"/>
  <c r="U273" i="25"/>
  <c r="V273" i="25" s="1"/>
  <c r="I325" i="25"/>
  <c r="K325" i="25"/>
  <c r="U302" i="25"/>
  <c r="V302" i="25" s="1"/>
  <c r="L302" i="25"/>
  <c r="L248" i="25"/>
  <c r="U248" i="25"/>
  <c r="V248" i="25" s="1"/>
  <c r="L199" i="25"/>
  <c r="AA199" i="25" s="1"/>
  <c r="L300" i="25"/>
  <c r="U300" i="25"/>
  <c r="V300" i="25" s="1"/>
  <c r="AC251" i="25"/>
  <c r="AA251" i="25"/>
  <c r="AA230" i="25"/>
  <c r="W100" i="25"/>
  <c r="AI100" i="25"/>
  <c r="L20" i="25"/>
  <c r="U20" i="25"/>
  <c r="V20" i="25" s="1"/>
  <c r="L113" i="25"/>
  <c r="W130" i="25"/>
  <c r="AI130" i="25"/>
  <c r="L46" i="25"/>
  <c r="U46" i="25"/>
  <c r="V46" i="25" s="1"/>
  <c r="L278" i="25"/>
  <c r="U278" i="25"/>
  <c r="V278" i="25" s="1"/>
  <c r="L358" i="25"/>
  <c r="AA358" i="25" s="1"/>
  <c r="K243" i="25"/>
  <c r="I243" i="25"/>
  <c r="AI57" i="25"/>
  <c r="W57" i="25"/>
  <c r="L314" i="25"/>
  <c r="U314" i="25"/>
  <c r="V314" i="25" s="1"/>
  <c r="W256" i="25"/>
  <c r="AI256" i="25"/>
  <c r="L256" i="25"/>
  <c r="U256" i="25"/>
  <c r="V256" i="25" s="1"/>
  <c r="AA246" i="25"/>
  <c r="L210" i="25"/>
  <c r="U210" i="25"/>
  <c r="V210" i="25" s="1"/>
  <c r="L189" i="25"/>
  <c r="U189" i="25"/>
  <c r="V189" i="25" s="1"/>
  <c r="AA295" i="25"/>
  <c r="W16" i="25"/>
  <c r="AI16" i="25"/>
  <c r="AI21" i="25"/>
  <c r="W21" i="25"/>
  <c r="AJ308" i="25"/>
  <c r="R308" i="25"/>
  <c r="S308" i="25" s="1"/>
  <c r="T308" i="25" s="1"/>
  <c r="AC308" i="25"/>
  <c r="AI216" i="25"/>
  <c r="AC254" i="25"/>
  <c r="AA254" i="25"/>
  <c r="W222" i="25"/>
  <c r="AI222" i="25"/>
  <c r="AJ230" i="25"/>
  <c r="R230" i="25"/>
  <c r="S230" i="25" s="1"/>
  <c r="T230" i="25" s="1"/>
  <c r="I204" i="25"/>
  <c r="K204" i="25"/>
  <c r="R220" i="25"/>
  <c r="S220" i="25" s="1"/>
  <c r="T220" i="25" s="1"/>
  <c r="AJ220" i="25"/>
  <c r="AA175" i="25"/>
  <c r="L145" i="25"/>
  <c r="AC145" i="25" s="1"/>
  <c r="X261" i="25"/>
  <c r="AB261" i="25"/>
  <c r="AI194" i="25"/>
  <c r="W194" i="25"/>
  <c r="X37" i="25"/>
  <c r="AB37" i="25"/>
  <c r="W272" i="25"/>
  <c r="AI272" i="25"/>
  <c r="L100" i="25"/>
  <c r="AI189" i="25"/>
  <c r="W189" i="25"/>
  <c r="AI184" i="25"/>
  <c r="W184" i="25"/>
  <c r="K228" i="25"/>
  <c r="I228" i="25"/>
  <c r="L86" i="25"/>
  <c r="AC86" i="25" s="1"/>
  <c r="AC178" i="25"/>
  <c r="AA178" i="25"/>
  <c r="R178" i="25"/>
  <c r="S178" i="25" s="1"/>
  <c r="T178" i="25" s="1"/>
  <c r="AJ178" i="25"/>
  <c r="L31" i="25"/>
  <c r="U31" i="25"/>
  <c r="V31" i="25" s="1"/>
  <c r="L35" i="25"/>
  <c r="U35" i="25"/>
  <c r="V35" i="25" s="1"/>
  <c r="L16" i="25"/>
  <c r="W185" i="25"/>
  <c r="AI185" i="25"/>
  <c r="AI85" i="25"/>
  <c r="W85" i="25"/>
  <c r="L48" i="25"/>
  <c r="AI310" i="25"/>
  <c r="W310" i="25"/>
  <c r="AJ155" i="25"/>
  <c r="R155" i="25"/>
  <c r="S155" i="25" s="1"/>
  <c r="T155" i="25" s="1"/>
  <c r="W260" i="25"/>
  <c r="AI260" i="25"/>
  <c r="L53" i="25"/>
  <c r="AC285" i="25"/>
  <c r="AA285" i="25"/>
  <c r="AI351" i="25"/>
  <c r="W351" i="25"/>
  <c r="I171" i="25"/>
  <c r="K171" i="25"/>
  <c r="AI179" i="25"/>
  <c r="W179" i="25"/>
  <c r="AI119" i="25"/>
  <c r="W119" i="25"/>
  <c r="L351" i="25"/>
  <c r="L344" i="25"/>
  <c r="AA327" i="25"/>
  <c r="AJ327" i="25"/>
  <c r="R327" i="25"/>
  <c r="S327" i="25" s="1"/>
  <c r="T327" i="25" s="1"/>
  <c r="AC121" i="25"/>
  <c r="AA121" i="25"/>
  <c r="L110" i="25"/>
  <c r="R259" i="25"/>
  <c r="S259" i="25" s="1"/>
  <c r="T259" i="25" s="1"/>
  <c r="AJ259" i="25"/>
  <c r="L194" i="25"/>
  <c r="L184" i="25"/>
  <c r="AI35" i="25"/>
  <c r="W35" i="25"/>
  <c r="L336" i="25"/>
  <c r="R347" i="25"/>
  <c r="S347" i="25" s="1"/>
  <c r="T347" i="25" s="1"/>
  <c r="AJ347" i="25"/>
  <c r="AA347" i="25"/>
  <c r="K262" i="25"/>
  <c r="I262" i="25"/>
  <c r="L265" i="25"/>
  <c r="U265" i="25"/>
  <c r="V265" i="25" s="1"/>
  <c r="L216" i="25"/>
  <c r="U216" i="25"/>
  <c r="V216" i="25" s="1"/>
  <c r="L322" i="25"/>
  <c r="AC322" i="25" s="1"/>
  <c r="AC207" i="25"/>
  <c r="AA207" i="25"/>
  <c r="L222" i="25"/>
  <c r="U222" i="25"/>
  <c r="V222" i="25" s="1"/>
  <c r="AA74" i="25"/>
  <c r="U110" i="25"/>
  <c r="V110" i="25" s="1"/>
  <c r="AA202" i="25"/>
  <c r="AI275" i="25"/>
  <c r="W275" i="25"/>
  <c r="W101" i="25"/>
  <c r="AI101" i="25"/>
  <c r="L334" i="25"/>
  <c r="W242" i="25"/>
  <c r="AI242" i="25"/>
  <c r="AJ342" i="25"/>
  <c r="R342" i="25"/>
  <c r="S342" i="25" s="1"/>
  <c r="T342" i="25" s="1"/>
  <c r="W342" i="25" s="1"/>
  <c r="AJ352" i="25"/>
  <c r="R352" i="25"/>
  <c r="S352" i="25" s="1"/>
  <c r="T352" i="25" s="1"/>
  <c r="W145" i="25"/>
  <c r="AI145" i="25"/>
  <c r="L206" i="25"/>
  <c r="U206" i="25"/>
  <c r="V206" i="25" s="1"/>
  <c r="AJ179" i="25"/>
  <c r="R179" i="25"/>
  <c r="S179" i="25" s="1"/>
  <c r="T179" i="25" s="1"/>
  <c r="AA179" i="25"/>
  <c r="L33" i="25"/>
  <c r="U33" i="25"/>
  <c r="V33" i="25" s="1"/>
  <c r="L98" i="25"/>
  <c r="L272" i="25"/>
  <c r="R62" i="25"/>
  <c r="S62" i="25" s="1"/>
  <c r="T62" i="25" s="1"/>
  <c r="AJ62" i="25"/>
  <c r="AI317" i="25"/>
  <c r="W317" i="25"/>
  <c r="U358" i="25"/>
  <c r="V358" i="25" s="1"/>
  <c r="W157" i="25"/>
  <c r="AI157" i="25"/>
  <c r="R18" i="25"/>
  <c r="S18" i="25" s="1"/>
  <c r="T18" i="25" s="1"/>
  <c r="AJ18" i="25"/>
  <c r="AI86" i="25"/>
  <c r="W86" i="25"/>
  <c r="W29" i="25"/>
  <c r="AI29" i="25"/>
  <c r="W96" i="25"/>
  <c r="AI96" i="25"/>
  <c r="L85" i="25"/>
  <c r="U85" i="25"/>
  <c r="V85" i="25" s="1"/>
  <c r="AI48" i="25"/>
  <c r="W48" i="25"/>
  <c r="L310" i="25"/>
  <c r="U310" i="25"/>
  <c r="V310" i="25" s="1"/>
  <c r="W354" i="25"/>
  <c r="AI354" i="25"/>
  <c r="W308" i="25"/>
  <c r="AI308" i="25"/>
  <c r="AI284" i="25"/>
  <c r="W284" i="25"/>
  <c r="W314" i="25"/>
  <c r="AI314" i="25"/>
  <c r="R249" i="25"/>
  <c r="S249" i="25" s="1"/>
  <c r="T249" i="25" s="1"/>
  <c r="AJ249" i="25"/>
  <c r="L187" i="25"/>
  <c r="L321" i="25"/>
  <c r="AA321" i="25" s="1"/>
  <c r="W344" i="25"/>
  <c r="AI344" i="25"/>
  <c r="L238" i="25"/>
  <c r="U238" i="25"/>
  <c r="V238" i="25" s="1"/>
  <c r="AI219" i="25"/>
  <c r="W219" i="25"/>
  <c r="L40" i="25"/>
  <c r="U40" i="25"/>
  <c r="V40" i="25" s="1"/>
  <c r="AI164" i="25"/>
  <c r="W164" i="25"/>
  <c r="U148" i="25"/>
  <c r="V148" i="25" s="1"/>
  <c r="L148" i="25"/>
  <c r="U221" i="25"/>
  <c r="V221" i="25" s="1"/>
  <c r="L221" i="25"/>
  <c r="AI31" i="25"/>
  <c r="W31" i="25"/>
  <c r="AI105" i="25"/>
  <c r="U288" i="25"/>
  <c r="V288" i="25" s="1"/>
  <c r="L288" i="25"/>
  <c r="W237" i="25"/>
  <c r="AI237" i="25"/>
  <c r="W297" i="25"/>
  <c r="AI297" i="25"/>
  <c r="L141" i="25"/>
  <c r="AA193" i="25"/>
  <c r="U207" i="25"/>
  <c r="V207" i="25" s="1"/>
  <c r="AI234" i="25"/>
  <c r="L109" i="25"/>
  <c r="U109" i="25"/>
  <c r="V109" i="25" s="1"/>
  <c r="L275" i="25"/>
  <c r="U275" i="25"/>
  <c r="V275" i="25" s="1"/>
  <c r="L101" i="25"/>
  <c r="U101" i="25"/>
  <c r="V101" i="25" s="1"/>
  <c r="W334" i="25"/>
  <c r="AI334" i="25"/>
  <c r="L242" i="25"/>
  <c r="U187" i="25"/>
  <c r="V187" i="25" s="1"/>
  <c r="I117" i="25"/>
  <c r="K117" i="25"/>
  <c r="AI206" i="25"/>
  <c r="AI33" i="25"/>
  <c r="W33" i="25"/>
  <c r="U56" i="25"/>
  <c r="V56" i="25" s="1"/>
  <c r="U317" i="25"/>
  <c r="V317" i="25" s="1"/>
  <c r="L317" i="25"/>
  <c r="AI269" i="25"/>
  <c r="W269" i="25"/>
  <c r="AA176" i="25"/>
  <c r="AC176" i="25"/>
  <c r="L157" i="25"/>
  <c r="AA157" i="25" s="1"/>
  <c r="L29" i="25"/>
  <c r="AA29" i="25" s="1"/>
  <c r="L96" i="25"/>
  <c r="AC96" i="25" s="1"/>
  <c r="U96" i="25"/>
  <c r="V96" i="25" s="1"/>
  <c r="AI135" i="25"/>
  <c r="W88" i="25"/>
  <c r="AI88" i="25"/>
  <c r="W180" i="25"/>
  <c r="AI180" i="25"/>
  <c r="R87" i="25"/>
  <c r="S87" i="25" s="1"/>
  <c r="T87" i="25" s="1"/>
  <c r="AJ87" i="25"/>
  <c r="L315" i="25"/>
  <c r="U315" i="25"/>
  <c r="V315" i="25" s="1"/>
  <c r="AI115" i="25"/>
  <c r="W115" i="25"/>
  <c r="AJ307" i="25"/>
  <c r="R307" i="25"/>
  <c r="S307" i="25" s="1"/>
  <c r="T307" i="25" s="1"/>
  <c r="AA298" i="25"/>
  <c r="AC298" i="25"/>
  <c r="AJ154" i="25"/>
  <c r="R154" i="25"/>
  <c r="S154" i="25" s="1"/>
  <c r="T154" i="25" s="1"/>
  <c r="AA154" i="25"/>
  <c r="L119" i="25"/>
  <c r="U119" i="25"/>
  <c r="V119" i="25" s="1"/>
  <c r="AC197" i="25"/>
  <c r="AA197" i="25"/>
  <c r="AI265" i="25"/>
  <c r="W265" i="25"/>
  <c r="K323" i="25"/>
  <c r="I323" i="25"/>
  <c r="L316" i="25"/>
  <c r="AA316" i="25" s="1"/>
  <c r="U224" i="25"/>
  <c r="V224" i="25" s="1"/>
  <c r="K332" i="25"/>
  <c r="I332" i="25"/>
  <c r="AJ360" i="25"/>
  <c r="R360" i="25"/>
  <c r="S360" i="25" s="1"/>
  <c r="T360" i="25" s="1"/>
  <c r="AC320" i="25"/>
  <c r="AA320" i="25"/>
  <c r="AI288" i="25"/>
  <c r="W288" i="25"/>
  <c r="L237" i="25"/>
  <c r="U237" i="25"/>
  <c r="V237" i="25" s="1"/>
  <c r="U166" i="25"/>
  <c r="V166" i="25" s="1"/>
  <c r="L297" i="25"/>
  <c r="AI141" i="25"/>
  <c r="W141" i="25"/>
  <c r="AI192" i="25"/>
  <c r="W192" i="25"/>
  <c r="AI197" i="25"/>
  <c r="W197" i="25"/>
  <c r="L163" i="25"/>
  <c r="U163" i="25"/>
  <c r="V163" i="25" s="1"/>
  <c r="AA96" i="25"/>
  <c r="L234" i="25"/>
  <c r="U234" i="25"/>
  <c r="V234" i="25" s="1"/>
  <c r="L93" i="25"/>
  <c r="AA259" i="25"/>
  <c r="AC259" i="25"/>
  <c r="U172" i="25"/>
  <c r="V172" i="25" s="1"/>
  <c r="X359" i="25"/>
  <c r="AI309" i="25"/>
  <c r="L337" i="25"/>
  <c r="AC337" i="25" s="1"/>
  <c r="W111" i="25"/>
  <c r="AI111" i="25"/>
  <c r="AC235" i="25"/>
  <c r="AA235" i="25"/>
  <c r="W133" i="25"/>
  <c r="AI133" i="25"/>
  <c r="U24" i="25"/>
  <c r="V24" i="25" s="1"/>
  <c r="AI11" i="25"/>
  <c r="W11" i="25"/>
  <c r="L76" i="25"/>
  <c r="U76" i="25"/>
  <c r="V76" i="25" s="1"/>
  <c r="X150" i="25"/>
  <c r="AI290" i="25"/>
  <c r="W290" i="25"/>
  <c r="AC34" i="25"/>
  <c r="AA34" i="25"/>
  <c r="L269" i="25"/>
  <c r="U269" i="25"/>
  <c r="V269" i="25" s="1"/>
  <c r="AJ168" i="25"/>
  <c r="R168" i="25"/>
  <c r="S168" i="25" s="1"/>
  <c r="T168" i="25" s="1"/>
  <c r="W136" i="25"/>
  <c r="AI136" i="25"/>
  <c r="AI74" i="25"/>
  <c r="L135" i="25"/>
  <c r="L88" i="25"/>
  <c r="U88" i="25"/>
  <c r="V88" i="25" s="1"/>
  <c r="W30" i="25"/>
  <c r="AI30" i="25"/>
  <c r="R63" i="25"/>
  <c r="S63" i="25" s="1"/>
  <c r="T63" i="25" s="1"/>
  <c r="AJ63" i="25"/>
  <c r="AC63" i="25"/>
  <c r="AA63" i="25"/>
  <c r="L180" i="25"/>
  <c r="AJ244" i="25"/>
  <c r="R244" i="25"/>
  <c r="S244" i="25" s="1"/>
  <c r="T244" i="25" s="1"/>
  <c r="AI27" i="25"/>
  <c r="W27" i="25"/>
  <c r="AL346" i="25" l="1"/>
  <c r="Y235" i="25"/>
  <c r="AD235" i="25" s="1"/>
  <c r="AM235" i="25" s="1"/>
  <c r="AJ94" i="25"/>
  <c r="AA94" i="25"/>
  <c r="R94" i="25"/>
  <c r="S94" i="25" s="1"/>
  <c r="T94" i="25" s="1"/>
  <c r="W94" i="25" s="1"/>
  <c r="X94" i="25" s="1"/>
  <c r="AL94" i="25" s="1"/>
  <c r="AA247" i="25"/>
  <c r="AA245" i="25"/>
  <c r="AC281" i="25"/>
  <c r="AL39" i="25"/>
  <c r="Y329" i="25"/>
  <c r="AD329" i="25" s="1"/>
  <c r="AM329" i="25" s="1"/>
  <c r="X318" i="25"/>
  <c r="W209" i="25"/>
  <c r="X209" i="25" s="1"/>
  <c r="AC52" i="25"/>
  <c r="AC239" i="25"/>
  <c r="AA337" i="25"/>
  <c r="AA130" i="25"/>
  <c r="AC225" i="25"/>
  <c r="AC214" i="25"/>
  <c r="Y128" i="25"/>
  <c r="AD128" i="25" s="1"/>
  <c r="AM128" i="25" s="1"/>
  <c r="AL143" i="25"/>
  <c r="Y143" i="25"/>
  <c r="AD143" i="25" s="1"/>
  <c r="AM143" i="25" s="1"/>
  <c r="Y43" i="25"/>
  <c r="AD43" i="25" s="1"/>
  <c r="AM43" i="25" s="1"/>
  <c r="AL43" i="25"/>
  <c r="AB107" i="25"/>
  <c r="X107" i="25"/>
  <c r="W323" i="25"/>
  <c r="AI323" i="25"/>
  <c r="R310" i="25"/>
  <c r="S310" i="25" s="1"/>
  <c r="T310" i="25" s="1"/>
  <c r="AC310" i="25"/>
  <c r="AA310" i="25"/>
  <c r="AJ310" i="25"/>
  <c r="X62" i="25"/>
  <c r="AB62" i="25"/>
  <c r="AJ344" i="25"/>
  <c r="R344" i="25"/>
  <c r="S344" i="25" s="1"/>
  <c r="T344" i="25" s="1"/>
  <c r="X178" i="25"/>
  <c r="AB178" i="25"/>
  <c r="AL261" i="25"/>
  <c r="Y261" i="25"/>
  <c r="AD261" i="25" s="1"/>
  <c r="AM261" i="25" s="1"/>
  <c r="AC261" i="25"/>
  <c r="AJ46" i="25"/>
  <c r="R46" i="25"/>
  <c r="S46" i="25" s="1"/>
  <c r="T46" i="25" s="1"/>
  <c r="AA46" i="25"/>
  <c r="AC46" i="25"/>
  <c r="AJ356" i="25"/>
  <c r="R356" i="25"/>
  <c r="S356" i="25" s="1"/>
  <c r="T356" i="25" s="1"/>
  <c r="X353" i="25"/>
  <c r="AB353" i="25"/>
  <c r="R354" i="25"/>
  <c r="S354" i="25" s="1"/>
  <c r="T354" i="25" s="1"/>
  <c r="AC354" i="25"/>
  <c r="AJ354" i="25"/>
  <c r="AA354" i="25"/>
  <c r="R250" i="25"/>
  <c r="S250" i="25" s="1"/>
  <c r="T250" i="25" s="1"/>
  <c r="AJ250" i="25"/>
  <c r="AC250" i="25"/>
  <c r="AA250" i="25"/>
  <c r="R217" i="25"/>
  <c r="S217" i="25" s="1"/>
  <c r="T217" i="25" s="1"/>
  <c r="AA217" i="25"/>
  <c r="AJ217" i="25"/>
  <c r="AC217" i="25"/>
  <c r="AJ304" i="25"/>
  <c r="R304" i="25"/>
  <c r="S304" i="25" s="1"/>
  <c r="T304" i="25" s="1"/>
  <c r="AA304" i="25"/>
  <c r="AC304" i="25"/>
  <c r="W147" i="25"/>
  <c r="AI147" i="25"/>
  <c r="AJ30" i="25"/>
  <c r="AC30" i="25"/>
  <c r="AA30" i="25"/>
  <c r="R30" i="25"/>
  <c r="S30" i="25" s="1"/>
  <c r="T30" i="25" s="1"/>
  <c r="AJ280" i="25"/>
  <c r="R280" i="25"/>
  <c r="S280" i="25" s="1"/>
  <c r="T280" i="25" s="1"/>
  <c r="X132" i="25"/>
  <c r="AB132" i="25"/>
  <c r="AB79" i="25"/>
  <c r="X79" i="25"/>
  <c r="AA145" i="25"/>
  <c r="R57" i="25"/>
  <c r="S57" i="25" s="1"/>
  <c r="T57" i="25" s="1"/>
  <c r="AJ57" i="25"/>
  <c r="AJ56" i="25"/>
  <c r="R56" i="25"/>
  <c r="S56" i="25" s="1"/>
  <c r="T56" i="25" s="1"/>
  <c r="L348" i="25"/>
  <c r="U348" i="25"/>
  <c r="V348" i="25" s="1"/>
  <c r="X51" i="25"/>
  <c r="AB51" i="25"/>
  <c r="AJ331" i="25"/>
  <c r="R331" i="25"/>
  <c r="S331" i="25" s="1"/>
  <c r="T331" i="25" s="1"/>
  <c r="AC331" i="25"/>
  <c r="AA331" i="25"/>
  <c r="X271" i="25"/>
  <c r="AB271" i="25"/>
  <c r="X84" i="25"/>
  <c r="AB84" i="25"/>
  <c r="AL17" i="25"/>
  <c r="Y17" i="25"/>
  <c r="AD17" i="25" s="1"/>
  <c r="AM17" i="25" s="1"/>
  <c r="AB94" i="25"/>
  <c r="AJ169" i="25"/>
  <c r="R169" i="25"/>
  <c r="S169" i="25" s="1"/>
  <c r="T169" i="25" s="1"/>
  <c r="AA172" i="25"/>
  <c r="AL28" i="25"/>
  <c r="Y28" i="25"/>
  <c r="AD28" i="25" s="1"/>
  <c r="AM28" i="25" s="1"/>
  <c r="AJ65" i="25"/>
  <c r="R65" i="25"/>
  <c r="S65" i="25" s="1"/>
  <c r="T65" i="25" s="1"/>
  <c r="AC65" i="25"/>
  <c r="AA65" i="25"/>
  <c r="L186" i="25"/>
  <c r="U186" i="25"/>
  <c r="V186" i="25" s="1"/>
  <c r="R232" i="25"/>
  <c r="S232" i="25" s="1"/>
  <c r="T232" i="25" s="1"/>
  <c r="AJ232" i="25"/>
  <c r="AC232" i="25"/>
  <c r="AA232" i="25"/>
  <c r="AJ104" i="25"/>
  <c r="R104" i="25"/>
  <c r="S104" i="25" s="1"/>
  <c r="T104" i="25" s="1"/>
  <c r="AC104" i="25"/>
  <c r="AA104" i="25"/>
  <c r="R294" i="25"/>
  <c r="S294" i="25" s="1"/>
  <c r="T294" i="25" s="1"/>
  <c r="AJ294" i="25"/>
  <c r="AA294" i="25"/>
  <c r="AC294" i="25"/>
  <c r="AA93" i="25"/>
  <c r="R93" i="25"/>
  <c r="S93" i="25" s="1"/>
  <c r="T93" i="25" s="1"/>
  <c r="AJ93" i="25"/>
  <c r="AC93" i="25"/>
  <c r="AJ113" i="25"/>
  <c r="R113" i="25"/>
  <c r="S113" i="25" s="1"/>
  <c r="T113" i="25" s="1"/>
  <c r="R302" i="25"/>
  <c r="S302" i="25" s="1"/>
  <c r="T302" i="25" s="1"/>
  <c r="AA302" i="25"/>
  <c r="AC302" i="25"/>
  <c r="AJ302" i="25"/>
  <c r="AJ14" i="25"/>
  <c r="R14" i="25"/>
  <c r="S14" i="25" s="1"/>
  <c r="T14" i="25" s="1"/>
  <c r="X313" i="25"/>
  <c r="AB313" i="25"/>
  <c r="AB126" i="25"/>
  <c r="X126" i="25"/>
  <c r="W102" i="25"/>
  <c r="AI102" i="25"/>
  <c r="W348" i="25"/>
  <c r="AI348" i="25"/>
  <c r="AJ151" i="25"/>
  <c r="AA151" i="25"/>
  <c r="R151" i="25"/>
  <c r="S151" i="25" s="1"/>
  <c r="T151" i="25" s="1"/>
  <c r="L328" i="25"/>
  <c r="U328" i="25"/>
  <c r="V328" i="25" s="1"/>
  <c r="AB200" i="25"/>
  <c r="X200" i="25"/>
  <c r="X192" i="25"/>
  <c r="AB192" i="25"/>
  <c r="X77" i="25"/>
  <c r="AB77" i="25"/>
  <c r="X138" i="25"/>
  <c r="AB138" i="25"/>
  <c r="R248" i="25"/>
  <c r="S248" i="25" s="1"/>
  <c r="T248" i="25" s="1"/>
  <c r="AJ248" i="25"/>
  <c r="AA248" i="25"/>
  <c r="AC248" i="25"/>
  <c r="AI36" i="25"/>
  <c r="W36" i="25"/>
  <c r="AA57" i="25"/>
  <c r="AA72" i="25"/>
  <c r="L122" i="25"/>
  <c r="U122" i="25"/>
  <c r="V122" i="25" s="1"/>
  <c r="AJ133" i="25"/>
  <c r="R133" i="25"/>
  <c r="S133" i="25" s="1"/>
  <c r="T133" i="25" s="1"/>
  <c r="AC133" i="25"/>
  <c r="AA133" i="25"/>
  <c r="AA184" i="25"/>
  <c r="AC166" i="25"/>
  <c r="AC296" i="25"/>
  <c r="L301" i="25"/>
  <c r="U301" i="25"/>
  <c r="V301" i="25" s="1"/>
  <c r="R170" i="25"/>
  <c r="S170" i="25" s="1"/>
  <c r="T170" i="25" s="1"/>
  <c r="AJ170" i="25"/>
  <c r="AJ101" i="25"/>
  <c r="R101" i="25"/>
  <c r="S101" i="25" s="1"/>
  <c r="T101" i="25" s="1"/>
  <c r="AB116" i="25"/>
  <c r="X116" i="25"/>
  <c r="AJ297" i="25"/>
  <c r="R297" i="25"/>
  <c r="S297" i="25" s="1"/>
  <c r="T297" i="25" s="1"/>
  <c r="AC297" i="25"/>
  <c r="AA297" i="25"/>
  <c r="AJ11" i="25"/>
  <c r="AA11" i="25"/>
  <c r="R11" i="25"/>
  <c r="S11" i="25" s="1"/>
  <c r="T11" i="25" s="1"/>
  <c r="AC11" i="25"/>
  <c r="R162" i="25"/>
  <c r="S162" i="25" s="1"/>
  <c r="T162" i="25" s="1"/>
  <c r="AC162" i="25"/>
  <c r="AJ162" i="25"/>
  <c r="AA162" i="25"/>
  <c r="AJ49" i="25"/>
  <c r="R49" i="25"/>
  <c r="S49" i="25" s="1"/>
  <c r="T49" i="25" s="1"/>
  <c r="AA49" i="25"/>
  <c r="AC49" i="25"/>
  <c r="AJ334" i="25"/>
  <c r="R334" i="25"/>
  <c r="S334" i="25" s="1"/>
  <c r="T334" i="25" s="1"/>
  <c r="AJ256" i="25"/>
  <c r="R256" i="25"/>
  <c r="S256" i="25" s="1"/>
  <c r="T256" i="25" s="1"/>
  <c r="AA256" i="25"/>
  <c r="Y218" i="25"/>
  <c r="AD218" i="25" s="1"/>
  <c r="AM218" i="25" s="1"/>
  <c r="AL218" i="25"/>
  <c r="U319" i="25"/>
  <c r="V319" i="25" s="1"/>
  <c r="L319" i="25"/>
  <c r="Y177" i="25"/>
  <c r="AD177" i="25" s="1"/>
  <c r="AM177" i="25" s="1"/>
  <c r="AL177" i="25"/>
  <c r="AJ187" i="25"/>
  <c r="R187" i="25"/>
  <c r="S187" i="25" s="1"/>
  <c r="T187" i="25" s="1"/>
  <c r="AA187" i="25"/>
  <c r="AC187" i="25"/>
  <c r="AJ129" i="25"/>
  <c r="R129" i="25"/>
  <c r="S129" i="25" s="1"/>
  <c r="T129" i="25" s="1"/>
  <c r="AA129" i="25"/>
  <c r="AC129" i="25"/>
  <c r="L198" i="25"/>
  <c r="U198" i="25"/>
  <c r="V198" i="25" s="1"/>
  <c r="X97" i="25"/>
  <c r="AB97" i="25"/>
  <c r="R260" i="25"/>
  <c r="S260" i="25" s="1"/>
  <c r="T260" i="25" s="1"/>
  <c r="AJ260" i="25"/>
  <c r="AA260" i="25"/>
  <c r="AC260" i="25"/>
  <c r="AC334" i="25"/>
  <c r="W319" i="25"/>
  <c r="AI319" i="25"/>
  <c r="AJ140" i="25"/>
  <c r="R140" i="25"/>
  <c r="S140" i="25" s="1"/>
  <c r="T140" i="25" s="1"/>
  <c r="AA140" i="25"/>
  <c r="AJ108" i="25"/>
  <c r="R108" i="25"/>
  <c r="S108" i="25" s="1"/>
  <c r="T108" i="25" s="1"/>
  <c r="AJ25" i="25"/>
  <c r="R25" i="25"/>
  <c r="S25" i="25" s="1"/>
  <c r="T25" i="25" s="1"/>
  <c r="AL208" i="25"/>
  <c r="Y208" i="25"/>
  <c r="AD208" i="25" s="1"/>
  <c r="AM208" i="25" s="1"/>
  <c r="AC208" i="25"/>
  <c r="AJ152" i="25"/>
  <c r="R152" i="25"/>
  <c r="S152" i="25" s="1"/>
  <c r="T152" i="25" s="1"/>
  <c r="AA152" i="25"/>
  <c r="AC152" i="25"/>
  <c r="W301" i="25"/>
  <c r="AI301" i="25"/>
  <c r="R12" i="25"/>
  <c r="S12" i="25" s="1"/>
  <c r="T12" i="25" s="1"/>
  <c r="AJ12" i="25"/>
  <c r="L54" i="25"/>
  <c r="U54" i="25"/>
  <c r="V54" i="25" s="1"/>
  <c r="R148" i="25"/>
  <c r="S148" i="25" s="1"/>
  <c r="T148" i="25" s="1"/>
  <c r="AJ148" i="25"/>
  <c r="AA148" i="25"/>
  <c r="AA86" i="25"/>
  <c r="U171" i="25"/>
  <c r="V171" i="25" s="1"/>
  <c r="L171" i="25"/>
  <c r="U204" i="25"/>
  <c r="V204" i="25" s="1"/>
  <c r="L204" i="25"/>
  <c r="AI325" i="25"/>
  <c r="W325" i="25"/>
  <c r="W292" i="25"/>
  <c r="AB292" i="25" s="1"/>
  <c r="R211" i="25"/>
  <c r="S211" i="25" s="1"/>
  <c r="T211" i="25" s="1"/>
  <c r="AC211" i="25"/>
  <c r="AA211" i="25"/>
  <c r="AJ211" i="25"/>
  <c r="AB287" i="25"/>
  <c r="X287" i="25"/>
  <c r="W71" i="25"/>
  <c r="X71" i="25" s="1"/>
  <c r="AJ255" i="25"/>
  <c r="AA255" i="25"/>
  <c r="R255" i="25"/>
  <c r="S255" i="25" s="1"/>
  <c r="T255" i="25" s="1"/>
  <c r="X333" i="25"/>
  <c r="AB333" i="25"/>
  <c r="AI171" i="25"/>
  <c r="W171" i="25"/>
  <c r="AI204" i="25"/>
  <c r="AJ20" i="25"/>
  <c r="R20" i="25"/>
  <c r="S20" i="25" s="1"/>
  <c r="T20" i="25" s="1"/>
  <c r="AA20" i="25"/>
  <c r="AC20" i="25"/>
  <c r="R164" i="25"/>
  <c r="S164" i="25" s="1"/>
  <c r="T164" i="25" s="1"/>
  <c r="AJ164" i="25"/>
  <c r="AA164" i="25"/>
  <c r="R103" i="25"/>
  <c r="S103" i="25" s="1"/>
  <c r="T103" i="25" s="1"/>
  <c r="AJ103" i="25"/>
  <c r="L36" i="25"/>
  <c r="U36" i="25"/>
  <c r="V36" i="25" s="1"/>
  <c r="AC57" i="25"/>
  <c r="AI122" i="25"/>
  <c r="W122" i="25"/>
  <c r="R205" i="25"/>
  <c r="S205" i="25" s="1"/>
  <c r="T205" i="25" s="1"/>
  <c r="AJ205" i="25"/>
  <c r="AB23" i="25"/>
  <c r="X23" i="25"/>
  <c r="AJ305" i="25"/>
  <c r="R305" i="25"/>
  <c r="S305" i="25" s="1"/>
  <c r="T305" i="25" s="1"/>
  <c r="AC305" i="25"/>
  <c r="AA305" i="25"/>
  <c r="AB90" i="25"/>
  <c r="X90" i="25"/>
  <c r="Y131" i="25"/>
  <c r="AD131" i="25" s="1"/>
  <c r="AM131" i="25" s="1"/>
  <c r="AL131" i="25"/>
  <c r="R74" i="25"/>
  <c r="S74" i="25" s="1"/>
  <c r="T74" i="25" s="1"/>
  <c r="AJ74" i="25"/>
  <c r="AA344" i="25"/>
  <c r="R72" i="25"/>
  <c r="S72" i="25" s="1"/>
  <c r="T72" i="25" s="1"/>
  <c r="AJ72" i="25"/>
  <c r="AJ161" i="25"/>
  <c r="R161" i="25"/>
  <c r="S161" i="25" s="1"/>
  <c r="T161" i="25" s="1"/>
  <c r="AJ339" i="25"/>
  <c r="R339" i="25"/>
  <c r="S339" i="25" s="1"/>
  <c r="T339" i="25" s="1"/>
  <c r="AA339" i="25"/>
  <c r="AJ238" i="25"/>
  <c r="R238" i="25"/>
  <c r="S238" i="25" s="1"/>
  <c r="T238" i="25" s="1"/>
  <c r="AA238" i="25"/>
  <c r="AC238" i="25"/>
  <c r="L345" i="25"/>
  <c r="U345" i="25"/>
  <c r="V345" i="25" s="1"/>
  <c r="AJ137" i="25"/>
  <c r="R137" i="25"/>
  <c r="S137" i="25" s="1"/>
  <c r="T137" i="25" s="1"/>
  <c r="AJ311" i="25"/>
  <c r="AC311" i="25"/>
  <c r="AA311" i="25"/>
  <c r="R311" i="25"/>
  <c r="S311" i="25" s="1"/>
  <c r="T311" i="25" s="1"/>
  <c r="AJ76" i="25"/>
  <c r="R76" i="25"/>
  <c r="S76" i="25" s="1"/>
  <c r="T76" i="25" s="1"/>
  <c r="AA76" i="25"/>
  <c r="R82" i="25"/>
  <c r="S82" i="25" s="1"/>
  <c r="T82" i="25" s="1"/>
  <c r="AJ82" i="25"/>
  <c r="AC82" i="25"/>
  <c r="AA82" i="25"/>
  <c r="AJ98" i="25"/>
  <c r="R98" i="25"/>
  <c r="S98" i="25" s="1"/>
  <c r="T98" i="25" s="1"/>
  <c r="AA98" i="25"/>
  <c r="X308" i="25"/>
  <c r="AB308" i="25"/>
  <c r="X203" i="25"/>
  <c r="AB203" i="25"/>
  <c r="AI328" i="25"/>
  <c r="W328" i="25"/>
  <c r="AJ237" i="25"/>
  <c r="R237" i="25"/>
  <c r="S237" i="25" s="1"/>
  <c r="T237" i="25" s="1"/>
  <c r="AA237" i="25"/>
  <c r="AC237" i="25"/>
  <c r="L228" i="25"/>
  <c r="U228" i="25"/>
  <c r="V228" i="25" s="1"/>
  <c r="AA280" i="25"/>
  <c r="R174" i="25"/>
  <c r="S174" i="25" s="1"/>
  <c r="T174" i="25" s="1"/>
  <c r="AA174" i="25"/>
  <c r="AJ174" i="25"/>
  <c r="AC174" i="25"/>
  <c r="X188" i="25"/>
  <c r="AB188" i="25"/>
  <c r="AJ355" i="25"/>
  <c r="R355" i="25"/>
  <c r="S355" i="25" s="1"/>
  <c r="T355" i="25" s="1"/>
  <c r="AA64" i="25"/>
  <c r="AJ64" i="25"/>
  <c r="R64" i="25"/>
  <c r="S64" i="25" s="1"/>
  <c r="T64" i="25" s="1"/>
  <c r="AC64" i="25"/>
  <c r="AJ106" i="25"/>
  <c r="R106" i="25"/>
  <c r="S106" i="25" s="1"/>
  <c r="T106" i="25" s="1"/>
  <c r="L125" i="25"/>
  <c r="U125" i="25"/>
  <c r="V125" i="25" s="1"/>
  <c r="AA351" i="25"/>
  <c r="AJ284" i="25"/>
  <c r="R284" i="25"/>
  <c r="S284" i="25" s="1"/>
  <c r="T284" i="25" s="1"/>
  <c r="AC284" i="25"/>
  <c r="AA284" i="25"/>
  <c r="AJ32" i="25"/>
  <c r="R32" i="25"/>
  <c r="S32" i="25" s="1"/>
  <c r="T32" i="25" s="1"/>
  <c r="AA32" i="25"/>
  <c r="AJ226" i="25"/>
  <c r="R226" i="25"/>
  <c r="S226" i="25" s="1"/>
  <c r="T226" i="25" s="1"/>
  <c r="AC226" i="25"/>
  <c r="AA226" i="25"/>
  <c r="AL83" i="25"/>
  <c r="Y83" i="25"/>
  <c r="AD83" i="25" s="1"/>
  <c r="AM83" i="25" s="1"/>
  <c r="AC83" i="25"/>
  <c r="AA169" i="25"/>
  <c r="AC349" i="25"/>
  <c r="AA106" i="25"/>
  <c r="AB360" i="25"/>
  <c r="X360" i="25"/>
  <c r="AI117" i="25"/>
  <c r="W117" i="25"/>
  <c r="AJ141" i="25"/>
  <c r="R141" i="25"/>
  <c r="S141" i="25" s="1"/>
  <c r="T141" i="25" s="1"/>
  <c r="R265" i="25"/>
  <c r="S265" i="25" s="1"/>
  <c r="T265" i="25" s="1"/>
  <c r="AJ265" i="25"/>
  <c r="AC265" i="25"/>
  <c r="AA265" i="25"/>
  <c r="AJ110" i="25"/>
  <c r="AC110" i="25"/>
  <c r="AA110" i="25"/>
  <c r="R110" i="25"/>
  <c r="S110" i="25" s="1"/>
  <c r="T110" i="25" s="1"/>
  <c r="R16" i="25"/>
  <c r="S16" i="25" s="1"/>
  <c r="T16" i="25" s="1"/>
  <c r="AJ16" i="25"/>
  <c r="AC16" i="25"/>
  <c r="AA16" i="25"/>
  <c r="R100" i="25"/>
  <c r="S100" i="25" s="1"/>
  <c r="T100" i="25" s="1"/>
  <c r="AJ100" i="25"/>
  <c r="W230" i="25"/>
  <c r="X230" i="25" s="1"/>
  <c r="AJ75" i="25"/>
  <c r="AC75" i="25"/>
  <c r="R75" i="25"/>
  <c r="S75" i="25" s="1"/>
  <c r="T75" i="25" s="1"/>
  <c r="AA75" i="25"/>
  <c r="AB183" i="25"/>
  <c r="X183" i="25"/>
  <c r="X252" i="25"/>
  <c r="AB252" i="25"/>
  <c r="AA141" i="25"/>
  <c r="AJ254" i="25"/>
  <c r="R254" i="25"/>
  <c r="S254" i="25" s="1"/>
  <c r="T254" i="25" s="1"/>
  <c r="AC170" i="25"/>
  <c r="AL173" i="25"/>
  <c r="Y173" i="25"/>
  <c r="AD173" i="25" s="1"/>
  <c r="AM173" i="25" s="1"/>
  <c r="R212" i="25"/>
  <c r="S212" i="25" s="1"/>
  <c r="T212" i="25" s="1"/>
  <c r="AJ212" i="25"/>
  <c r="AA212" i="25"/>
  <c r="R341" i="25"/>
  <c r="S341" i="25" s="1"/>
  <c r="T341" i="25" s="1"/>
  <c r="AJ341" i="25"/>
  <c r="AA341" i="25"/>
  <c r="AC341" i="25"/>
  <c r="AB270" i="25"/>
  <c r="X270" i="25"/>
  <c r="R130" i="25"/>
  <c r="S130" i="25" s="1"/>
  <c r="T130" i="25" s="1"/>
  <c r="AJ130" i="25"/>
  <c r="AC169" i="25"/>
  <c r="Y266" i="25"/>
  <c r="AD266" i="25" s="1"/>
  <c r="AM266" i="25" s="1"/>
  <c r="AL266" i="25"/>
  <c r="AC106" i="25"/>
  <c r="AL359" i="25"/>
  <c r="Y359" i="25"/>
  <c r="AD359" i="25" s="1"/>
  <c r="AM359" i="25" s="1"/>
  <c r="W258" i="25"/>
  <c r="X258" i="25"/>
  <c r="AB258" i="25"/>
  <c r="AI10" i="25"/>
  <c r="W10" i="25"/>
  <c r="AJ19" i="25"/>
  <c r="R19" i="25"/>
  <c r="S19" i="25" s="1"/>
  <c r="T19" i="25" s="1"/>
  <c r="AC19" i="25"/>
  <c r="AA19" i="25"/>
  <c r="AJ105" i="25"/>
  <c r="R105" i="25"/>
  <c r="S105" i="25" s="1"/>
  <c r="T105" i="25" s="1"/>
  <c r="AA105" i="25"/>
  <c r="AJ291" i="25"/>
  <c r="R291" i="25"/>
  <c r="S291" i="25" s="1"/>
  <c r="T291" i="25" s="1"/>
  <c r="W345" i="25"/>
  <c r="AI345" i="25"/>
  <c r="R88" i="25"/>
  <c r="S88" i="25" s="1"/>
  <c r="T88" i="25" s="1"/>
  <c r="AJ88" i="25"/>
  <c r="AC88" i="25"/>
  <c r="AA88" i="25"/>
  <c r="R135" i="25"/>
  <c r="S135" i="25" s="1"/>
  <c r="T135" i="25" s="1"/>
  <c r="AJ135" i="25"/>
  <c r="AA135" i="25"/>
  <c r="W326" i="25"/>
  <c r="AB326" i="25" s="1"/>
  <c r="AB44" i="25"/>
  <c r="X44" i="25"/>
  <c r="X277" i="25"/>
  <c r="AB277" i="25"/>
  <c r="X165" i="25"/>
  <c r="AB165" i="25"/>
  <c r="X197" i="25"/>
  <c r="AB197" i="25"/>
  <c r="AJ166" i="25"/>
  <c r="R166" i="25"/>
  <c r="S166" i="25" s="1"/>
  <c r="T166" i="25" s="1"/>
  <c r="AB26" i="25"/>
  <c r="X26" i="25"/>
  <c r="AI330" i="25"/>
  <c r="W330" i="25"/>
  <c r="R136" i="25"/>
  <c r="S136" i="25" s="1"/>
  <c r="T136" i="25" s="1"/>
  <c r="AJ136" i="25"/>
  <c r="AJ160" i="25"/>
  <c r="R160" i="25"/>
  <c r="S160" i="25" s="1"/>
  <c r="T160" i="25" s="1"/>
  <c r="R139" i="25"/>
  <c r="S139" i="25" s="1"/>
  <c r="T139" i="25" s="1"/>
  <c r="AJ139" i="25"/>
  <c r="X244" i="25"/>
  <c r="AB244" i="25"/>
  <c r="AJ163" i="25"/>
  <c r="R163" i="25"/>
  <c r="S163" i="25" s="1"/>
  <c r="T163" i="25" s="1"/>
  <c r="AA163" i="25"/>
  <c r="X154" i="25"/>
  <c r="AB154" i="25"/>
  <c r="AJ206" i="25"/>
  <c r="R206" i="25"/>
  <c r="S206" i="25" s="1"/>
  <c r="T206" i="25" s="1"/>
  <c r="AC206" i="25"/>
  <c r="AA206" i="25"/>
  <c r="AA101" i="25"/>
  <c r="AA322" i="25"/>
  <c r="AI243" i="25"/>
  <c r="W243" i="25"/>
  <c r="R214" i="25"/>
  <c r="S214" i="25" s="1"/>
  <c r="T214" i="25" s="1"/>
  <c r="AJ214" i="25"/>
  <c r="AL191" i="25"/>
  <c r="Y191" i="25"/>
  <c r="AD191" i="25" s="1"/>
  <c r="AM191" i="25" s="1"/>
  <c r="R282" i="25"/>
  <c r="S282" i="25" s="1"/>
  <c r="T282" i="25" s="1"/>
  <c r="AA282" i="25"/>
  <c r="AJ282" i="25"/>
  <c r="AC282" i="25"/>
  <c r="AJ42" i="25"/>
  <c r="AA42" i="25"/>
  <c r="R42" i="25"/>
  <c r="S42" i="25" s="1"/>
  <c r="T42" i="25" s="1"/>
  <c r="AC42" i="25"/>
  <c r="X324" i="25"/>
  <c r="AB324" i="25"/>
  <c r="R268" i="25"/>
  <c r="S268" i="25" s="1"/>
  <c r="T268" i="25" s="1"/>
  <c r="AJ268" i="25"/>
  <c r="AJ24" i="25"/>
  <c r="R24" i="25"/>
  <c r="S24" i="25" s="1"/>
  <c r="T24" i="25" s="1"/>
  <c r="AA24" i="25"/>
  <c r="AC24" i="25"/>
  <c r="AC14" i="25"/>
  <c r="AA355" i="25"/>
  <c r="AJ224" i="25"/>
  <c r="R224" i="25"/>
  <c r="S224" i="25" s="1"/>
  <c r="T224" i="25" s="1"/>
  <c r="AA224" i="25"/>
  <c r="AC224" i="25"/>
  <c r="AC141" i="25"/>
  <c r="X153" i="25"/>
  <c r="AB153" i="25"/>
  <c r="R343" i="25"/>
  <c r="S343" i="25" s="1"/>
  <c r="T343" i="25" s="1"/>
  <c r="AJ343" i="25"/>
  <c r="AL340" i="25"/>
  <c r="Y340" i="25"/>
  <c r="AD340" i="25" s="1"/>
  <c r="AM340" i="25" s="1"/>
  <c r="W182" i="25"/>
  <c r="AI182" i="25"/>
  <c r="AC356" i="25"/>
  <c r="R34" i="25"/>
  <c r="S34" i="25" s="1"/>
  <c r="T34" i="25" s="1"/>
  <c r="AJ34" i="25"/>
  <c r="R336" i="25"/>
  <c r="S336" i="25" s="1"/>
  <c r="T336" i="25" s="1"/>
  <c r="AJ336" i="25"/>
  <c r="AA336" i="25"/>
  <c r="R229" i="25"/>
  <c r="S229" i="25" s="1"/>
  <c r="T229" i="25" s="1"/>
  <c r="AJ229" i="25"/>
  <c r="AC229" i="25"/>
  <c r="AA229" i="25"/>
  <c r="L323" i="25"/>
  <c r="U323" i="25"/>
  <c r="V323" i="25" s="1"/>
  <c r="R315" i="25"/>
  <c r="S315" i="25" s="1"/>
  <c r="T315" i="25" s="1"/>
  <c r="AJ315" i="25"/>
  <c r="AA315" i="25"/>
  <c r="AC315" i="25"/>
  <c r="AJ70" i="25"/>
  <c r="R70" i="25"/>
  <c r="S70" i="25" s="1"/>
  <c r="T70" i="25" s="1"/>
  <c r="AC70" i="25"/>
  <c r="AA70" i="25"/>
  <c r="R221" i="25"/>
  <c r="S221" i="25" s="1"/>
  <c r="T221" i="25" s="1"/>
  <c r="AC221" i="25"/>
  <c r="AA221" i="25"/>
  <c r="AJ221" i="25"/>
  <c r="AJ109" i="25"/>
  <c r="R109" i="25"/>
  <c r="S109" i="25" s="1"/>
  <c r="T109" i="25" s="1"/>
  <c r="AA109" i="25"/>
  <c r="AC109" i="25"/>
  <c r="AI228" i="25"/>
  <c r="W228" i="25"/>
  <c r="W198" i="25"/>
  <c r="AI198" i="25"/>
  <c r="R175" i="25"/>
  <c r="S175" i="25" s="1"/>
  <c r="T175" i="25" s="1"/>
  <c r="AJ175" i="25"/>
  <c r="AJ216" i="25"/>
  <c r="R216" i="25"/>
  <c r="S216" i="25" s="1"/>
  <c r="T216" i="25" s="1"/>
  <c r="AA216" i="25"/>
  <c r="X89" i="25"/>
  <c r="AB89" i="25"/>
  <c r="L117" i="25"/>
  <c r="U117" i="25"/>
  <c r="V117" i="25" s="1"/>
  <c r="R180" i="25"/>
  <c r="S180" i="25" s="1"/>
  <c r="T180" i="25" s="1"/>
  <c r="AA180" i="25"/>
  <c r="AJ180" i="25"/>
  <c r="AC180" i="25"/>
  <c r="L243" i="25"/>
  <c r="U243" i="25"/>
  <c r="V243" i="25" s="1"/>
  <c r="AB298" i="25"/>
  <c r="X298" i="25"/>
  <c r="AA25" i="25"/>
  <c r="X66" i="25"/>
  <c r="AB66" i="25"/>
  <c r="AL58" i="25"/>
  <c r="Y58" i="25"/>
  <c r="AD58" i="25" s="1"/>
  <c r="AM58" i="25" s="1"/>
  <c r="AA14" i="25"/>
  <c r="AC355" i="25"/>
  <c r="R67" i="25"/>
  <c r="S67" i="25" s="1"/>
  <c r="T67" i="25" s="1"/>
  <c r="AJ67" i="25"/>
  <c r="AJ123" i="25"/>
  <c r="R123" i="25"/>
  <c r="S123" i="25" s="1"/>
  <c r="T123" i="25" s="1"/>
  <c r="AC123" i="25"/>
  <c r="AA123" i="25"/>
  <c r="AJ227" i="25"/>
  <c r="R227" i="25"/>
  <c r="S227" i="25" s="1"/>
  <c r="T227" i="25" s="1"/>
  <c r="AC227" i="25"/>
  <c r="AA227" i="25"/>
  <c r="AJ193" i="25"/>
  <c r="R193" i="25"/>
  <c r="S193" i="25" s="1"/>
  <c r="T193" i="25" s="1"/>
  <c r="AA137" i="25"/>
  <c r="R267" i="25"/>
  <c r="S267" i="25" s="1"/>
  <c r="T267" i="25" s="1"/>
  <c r="AJ267" i="25"/>
  <c r="AA267" i="25"/>
  <c r="AC267" i="25"/>
  <c r="X156" i="25"/>
  <c r="AB156" i="25"/>
  <c r="AJ251" i="25"/>
  <c r="R251" i="25"/>
  <c r="S251" i="25" s="1"/>
  <c r="T251" i="25" s="1"/>
  <c r="L182" i="25"/>
  <c r="U182" i="25"/>
  <c r="V182" i="25" s="1"/>
  <c r="AA356" i="25"/>
  <c r="X134" i="25"/>
  <c r="AB134" i="25"/>
  <c r="AJ322" i="25"/>
  <c r="R322" i="25"/>
  <c r="S322" i="25" s="1"/>
  <c r="T322" i="25" s="1"/>
  <c r="AJ184" i="25"/>
  <c r="R184" i="25"/>
  <c r="S184" i="25" s="1"/>
  <c r="T184" i="25" s="1"/>
  <c r="AJ321" i="25"/>
  <c r="R321" i="25"/>
  <c r="S321" i="25" s="1"/>
  <c r="T321" i="25" s="1"/>
  <c r="AA334" i="25"/>
  <c r="AJ33" i="25"/>
  <c r="R33" i="25"/>
  <c r="S33" i="25" s="1"/>
  <c r="T33" i="25" s="1"/>
  <c r="AA33" i="25"/>
  <c r="AC33" i="25"/>
  <c r="X179" i="25"/>
  <c r="AB179" i="25"/>
  <c r="AB259" i="25"/>
  <c r="X259" i="25"/>
  <c r="R273" i="25"/>
  <c r="S273" i="25" s="1"/>
  <c r="T273" i="25" s="1"/>
  <c r="AA273" i="25"/>
  <c r="AJ273" i="25"/>
  <c r="AJ96" i="25"/>
  <c r="R96" i="25"/>
  <c r="S96" i="25" s="1"/>
  <c r="T96" i="25" s="1"/>
  <c r="AJ40" i="25"/>
  <c r="R40" i="25"/>
  <c r="S40" i="25" s="1"/>
  <c r="T40" i="25" s="1"/>
  <c r="AC40" i="25"/>
  <c r="AA40" i="25"/>
  <c r="AI262" i="25"/>
  <c r="AI263" i="25"/>
  <c r="W263" i="25"/>
  <c r="X335" i="25"/>
  <c r="AB335" i="25"/>
  <c r="AA56" i="25"/>
  <c r="AC137" i="25"/>
  <c r="L81" i="25"/>
  <c r="U81" i="25"/>
  <c r="V81" i="25" s="1"/>
  <c r="X149" i="25"/>
  <c r="AB149" i="25"/>
  <c r="R27" i="25"/>
  <c r="S27" i="25" s="1"/>
  <c r="T27" i="25" s="1"/>
  <c r="AC27" i="25"/>
  <c r="AA27" i="25"/>
  <c r="AJ27" i="25"/>
  <c r="AB185" i="25"/>
  <c r="X185" i="25"/>
  <c r="AJ351" i="25"/>
  <c r="R351" i="25"/>
  <c r="S351" i="25" s="1"/>
  <c r="T351" i="25" s="1"/>
  <c r="X61" i="25"/>
  <c r="AB61" i="25"/>
  <c r="W213" i="25"/>
  <c r="X213" i="25" s="1"/>
  <c r="AB213" i="25"/>
  <c r="R219" i="25"/>
  <c r="S219" i="25" s="1"/>
  <c r="T219" i="25" s="1"/>
  <c r="AJ219" i="25"/>
  <c r="AA219" i="25"/>
  <c r="AC219" i="25"/>
  <c r="X124" i="25"/>
  <c r="AB124" i="25"/>
  <c r="AJ80" i="25"/>
  <c r="R80" i="25"/>
  <c r="S80" i="25" s="1"/>
  <c r="T80" i="25" s="1"/>
  <c r="AC80" i="25"/>
  <c r="AA80" i="25"/>
  <c r="AJ119" i="25"/>
  <c r="R119" i="25"/>
  <c r="S119" i="25" s="1"/>
  <c r="T119" i="25" s="1"/>
  <c r="AC119" i="25"/>
  <c r="AA119" i="25"/>
  <c r="AA113" i="25"/>
  <c r="R189" i="25"/>
  <c r="S189" i="25" s="1"/>
  <c r="T189" i="25" s="1"/>
  <c r="AA189" i="25"/>
  <c r="AJ189" i="25"/>
  <c r="AC189" i="25"/>
  <c r="AC25" i="25"/>
  <c r="AJ289" i="25"/>
  <c r="R289" i="25"/>
  <c r="S289" i="25" s="1"/>
  <c r="T289" i="25" s="1"/>
  <c r="AC289" i="25"/>
  <c r="AA289" i="25"/>
  <c r="AJ241" i="25"/>
  <c r="R241" i="25"/>
  <c r="S241" i="25" s="1"/>
  <c r="T241" i="25" s="1"/>
  <c r="L146" i="25"/>
  <c r="U146" i="25"/>
  <c r="V146" i="25" s="1"/>
  <c r="R91" i="25"/>
  <c r="S91" i="25" s="1"/>
  <c r="T91" i="25" s="1"/>
  <c r="AJ91" i="25"/>
  <c r="AA91" i="25"/>
  <c r="AC91" i="25"/>
  <c r="W332" i="25"/>
  <c r="AI332" i="25"/>
  <c r="L262" i="25"/>
  <c r="U262" i="25"/>
  <c r="V262" i="25" s="1"/>
  <c r="W327" i="25"/>
  <c r="X327" i="25" s="1"/>
  <c r="R53" i="25"/>
  <c r="S53" i="25" s="1"/>
  <c r="T53" i="25" s="1"/>
  <c r="AJ53" i="25"/>
  <c r="AJ35" i="25"/>
  <c r="R35" i="25"/>
  <c r="S35" i="25" s="1"/>
  <c r="T35" i="25" s="1"/>
  <c r="AA35" i="25"/>
  <c r="AC35" i="25"/>
  <c r="AJ358" i="25"/>
  <c r="R358" i="25"/>
  <c r="S358" i="25" s="1"/>
  <c r="T358" i="25" s="1"/>
  <c r="L263" i="25"/>
  <c r="U263" i="25"/>
  <c r="V263" i="25" s="1"/>
  <c r="L231" i="25"/>
  <c r="U231" i="25"/>
  <c r="V231" i="25" s="1"/>
  <c r="X47" i="25"/>
  <c r="AB47" i="25"/>
  <c r="X120" i="25"/>
  <c r="AB120" i="25"/>
  <c r="AJ45" i="25"/>
  <c r="R45" i="25"/>
  <c r="S45" i="25" s="1"/>
  <c r="T45" i="25" s="1"/>
  <c r="AC45" i="25"/>
  <c r="AA45" i="25"/>
  <c r="R264" i="25"/>
  <c r="S264" i="25" s="1"/>
  <c r="T264" i="25" s="1"/>
  <c r="AJ264" i="25"/>
  <c r="AC264" i="25"/>
  <c r="AA264" i="25"/>
  <c r="AI146" i="25"/>
  <c r="W146" i="25"/>
  <c r="X253" i="25"/>
  <c r="AB253" i="25"/>
  <c r="AJ114" i="25"/>
  <c r="R114" i="25"/>
  <c r="S114" i="25" s="1"/>
  <c r="T114" i="25" s="1"/>
  <c r="AC114" i="25"/>
  <c r="AA114" i="25"/>
  <c r="AC56" i="25"/>
  <c r="AA160" i="25"/>
  <c r="R357" i="25"/>
  <c r="S357" i="25" s="1"/>
  <c r="T357" i="25" s="1"/>
  <c r="AA357" i="25"/>
  <c r="AJ357" i="25"/>
  <c r="AC357" i="25"/>
  <c r="AJ306" i="25"/>
  <c r="R306" i="25"/>
  <c r="S306" i="25" s="1"/>
  <c r="T306" i="25" s="1"/>
  <c r="AA306" i="25"/>
  <c r="W81" i="25"/>
  <c r="AI81" i="25"/>
  <c r="L303" i="25"/>
  <c r="U303" i="25"/>
  <c r="V303" i="25" s="1"/>
  <c r="AA100" i="25"/>
  <c r="R309" i="25"/>
  <c r="S309" i="25" s="1"/>
  <c r="T309" i="25" s="1"/>
  <c r="AJ309" i="25"/>
  <c r="AA309" i="25"/>
  <c r="R290" i="25"/>
  <c r="S290" i="25" s="1"/>
  <c r="T290" i="25" s="1"/>
  <c r="AJ290" i="25"/>
  <c r="AJ78" i="25"/>
  <c r="R78" i="25"/>
  <c r="S78" i="25" s="1"/>
  <c r="T78" i="25" s="1"/>
  <c r="AA78" i="25"/>
  <c r="AL150" i="25"/>
  <c r="Y150" i="25"/>
  <c r="AD150" i="25" s="1"/>
  <c r="AM150" i="25" s="1"/>
  <c r="R275" i="25"/>
  <c r="S275" i="25" s="1"/>
  <c r="T275" i="25" s="1"/>
  <c r="AJ275" i="25"/>
  <c r="AC275" i="25"/>
  <c r="AA275" i="25"/>
  <c r="AB155" i="25"/>
  <c r="X155" i="25"/>
  <c r="R317" i="25"/>
  <c r="S317" i="25" s="1"/>
  <c r="T317" i="25" s="1"/>
  <c r="AJ317" i="25"/>
  <c r="AA317" i="25"/>
  <c r="AC317" i="25"/>
  <c r="K361" i="25"/>
  <c r="L361" i="25" s="1"/>
  <c r="AJ361" i="25" s="1"/>
  <c r="L10" i="25"/>
  <c r="U10" i="25"/>
  <c r="AB276" i="25"/>
  <c r="X276" i="25"/>
  <c r="AJ283" i="25"/>
  <c r="R283" i="25"/>
  <c r="S283" i="25" s="1"/>
  <c r="T283" i="25" s="1"/>
  <c r="AA283" i="25"/>
  <c r="AJ286" i="25"/>
  <c r="R286" i="25"/>
  <c r="S286" i="25" s="1"/>
  <c r="T286" i="25" s="1"/>
  <c r="AA286" i="25"/>
  <c r="AC286" i="25"/>
  <c r="W54" i="25"/>
  <c r="AI54" i="25"/>
  <c r="X220" i="25"/>
  <c r="AB220" i="25"/>
  <c r="X249" i="25"/>
  <c r="AB249" i="25"/>
  <c r="R223" i="25"/>
  <c r="S223" i="25" s="1"/>
  <c r="T223" i="25" s="1"/>
  <c r="AA223" i="25"/>
  <c r="AJ223" i="25"/>
  <c r="AC223" i="25"/>
  <c r="AJ239" i="25"/>
  <c r="R239" i="25"/>
  <c r="S239" i="25" s="1"/>
  <c r="T239" i="25" s="1"/>
  <c r="R52" i="25"/>
  <c r="S52" i="25" s="1"/>
  <c r="T52" i="25" s="1"/>
  <c r="AJ52" i="25"/>
  <c r="W231" i="25"/>
  <c r="AI231" i="25"/>
  <c r="AB307" i="25"/>
  <c r="X307" i="25"/>
  <c r="AJ157" i="25"/>
  <c r="R157" i="25"/>
  <c r="S157" i="25" s="1"/>
  <c r="T157" i="25" s="1"/>
  <c r="AB352" i="25"/>
  <c r="X352" i="25"/>
  <c r="AL37" i="25"/>
  <c r="Y37" i="25"/>
  <c r="AD37" i="25" s="1"/>
  <c r="AM37" i="25" s="1"/>
  <c r="AC358" i="25"/>
  <c r="AB144" i="25"/>
  <c r="X144" i="25"/>
  <c r="R121" i="25"/>
  <c r="S121" i="25" s="1"/>
  <c r="T121" i="25" s="1"/>
  <c r="AJ121" i="25"/>
  <c r="AJ73" i="25"/>
  <c r="R73" i="25"/>
  <c r="S73" i="25" s="1"/>
  <c r="T73" i="25" s="1"/>
  <c r="AA73" i="25"/>
  <c r="AC73" i="25"/>
  <c r="W84" i="25"/>
  <c r="AA139" i="25"/>
  <c r="AJ207" i="25"/>
  <c r="R207" i="25"/>
  <c r="S207" i="25" s="1"/>
  <c r="T207" i="25" s="1"/>
  <c r="R202" i="25"/>
  <c r="S202" i="25" s="1"/>
  <c r="T202" i="25" s="1"/>
  <c r="AJ202" i="25"/>
  <c r="AC160" i="25"/>
  <c r="AJ201" i="25"/>
  <c r="R201" i="25"/>
  <c r="S201" i="25" s="1"/>
  <c r="T201" i="25" s="1"/>
  <c r="AA201" i="25"/>
  <c r="AC201" i="25"/>
  <c r="AC157" i="25"/>
  <c r="X196" i="25"/>
  <c r="AB196" i="25"/>
  <c r="AI303" i="25"/>
  <c r="W303" i="25"/>
  <c r="AJ190" i="25"/>
  <c r="R190" i="25"/>
  <c r="S190" i="25" s="1"/>
  <c r="T190" i="25" s="1"/>
  <c r="AC190" i="25"/>
  <c r="AA190" i="25"/>
  <c r="R199" i="25"/>
  <c r="S199" i="25" s="1"/>
  <c r="T199" i="25" s="1"/>
  <c r="AJ199" i="25"/>
  <c r="AA299" i="25"/>
  <c r="AJ299" i="25"/>
  <c r="R299" i="25"/>
  <c r="S299" i="25" s="1"/>
  <c r="T299" i="25" s="1"/>
  <c r="AJ296" i="25"/>
  <c r="R296" i="25"/>
  <c r="S296" i="25" s="1"/>
  <c r="T296" i="25" s="1"/>
  <c r="L147" i="25"/>
  <c r="U147" i="25"/>
  <c r="V147" i="25" s="1"/>
  <c r="AJ272" i="25"/>
  <c r="R272" i="25"/>
  <c r="S272" i="25" s="1"/>
  <c r="T272" i="25" s="1"/>
  <c r="AA272" i="25"/>
  <c r="AC272" i="25"/>
  <c r="AJ86" i="25"/>
  <c r="R86" i="25"/>
  <c r="S86" i="25" s="1"/>
  <c r="T86" i="25" s="1"/>
  <c r="R85" i="25"/>
  <c r="S85" i="25" s="1"/>
  <c r="T85" i="25" s="1"/>
  <c r="AJ85" i="25"/>
  <c r="AC85" i="25"/>
  <c r="AA85" i="25"/>
  <c r="R48" i="25"/>
  <c r="S48" i="25" s="1"/>
  <c r="T48" i="25" s="1"/>
  <c r="AJ48" i="25"/>
  <c r="AA48" i="25"/>
  <c r="AB167" i="25"/>
  <c r="X167" i="25"/>
  <c r="AJ234" i="25"/>
  <c r="R234" i="25"/>
  <c r="S234" i="25" s="1"/>
  <c r="T234" i="25" s="1"/>
  <c r="AC234" i="25"/>
  <c r="AA234" i="25"/>
  <c r="L325" i="25"/>
  <c r="U325" i="25"/>
  <c r="V325" i="25" s="1"/>
  <c r="W181" i="25"/>
  <c r="X181" i="25" s="1"/>
  <c r="AB181" i="25"/>
  <c r="R314" i="25"/>
  <c r="S314" i="25" s="1"/>
  <c r="T314" i="25" s="1"/>
  <c r="AJ314" i="25"/>
  <c r="AC314" i="25"/>
  <c r="AA314" i="25"/>
  <c r="R349" i="25"/>
  <c r="S349" i="25" s="1"/>
  <c r="T349" i="25" s="1"/>
  <c r="AJ349" i="25"/>
  <c r="W125" i="25"/>
  <c r="AI125" i="25"/>
  <c r="L330" i="25"/>
  <c r="U330" i="25"/>
  <c r="V330" i="25" s="1"/>
  <c r="Y176" i="25"/>
  <c r="AD176" i="25" s="1"/>
  <c r="AM176" i="25" s="1"/>
  <c r="AL176" i="25"/>
  <c r="X168" i="25"/>
  <c r="AB168" i="25"/>
  <c r="R269" i="25"/>
  <c r="S269" i="25" s="1"/>
  <c r="T269" i="25" s="1"/>
  <c r="AJ269" i="25"/>
  <c r="AC269" i="25"/>
  <c r="AA269" i="25"/>
  <c r="X18" i="25"/>
  <c r="AB18" i="25"/>
  <c r="R29" i="25"/>
  <c r="S29" i="25" s="1"/>
  <c r="T29" i="25" s="1"/>
  <c r="AJ29" i="25"/>
  <c r="AJ22" i="25"/>
  <c r="R22" i="25"/>
  <c r="S22" i="25" s="1"/>
  <c r="T22" i="25" s="1"/>
  <c r="AC22" i="25"/>
  <c r="AA22" i="25"/>
  <c r="AJ115" i="25"/>
  <c r="R115" i="25"/>
  <c r="S115" i="25" s="1"/>
  <c r="T115" i="25" s="1"/>
  <c r="AC115" i="25"/>
  <c r="AA115" i="25"/>
  <c r="AJ337" i="25"/>
  <c r="R337" i="25"/>
  <c r="S337" i="25" s="1"/>
  <c r="T337" i="25" s="1"/>
  <c r="R222" i="25"/>
  <c r="S222" i="25" s="1"/>
  <c r="T222" i="25" s="1"/>
  <c r="AA222" i="25"/>
  <c r="AJ222" i="25"/>
  <c r="AA205" i="25"/>
  <c r="R31" i="25"/>
  <c r="S31" i="25" s="1"/>
  <c r="T31" i="25" s="1"/>
  <c r="AJ31" i="25"/>
  <c r="AA31" i="25"/>
  <c r="AC31" i="25"/>
  <c r="R300" i="25"/>
  <c r="S300" i="25" s="1"/>
  <c r="T300" i="25" s="1"/>
  <c r="AA300" i="25"/>
  <c r="AJ300" i="25"/>
  <c r="AC300" i="25"/>
  <c r="X55" i="25"/>
  <c r="R281" i="25"/>
  <c r="S281" i="25" s="1"/>
  <c r="T281" i="25" s="1"/>
  <c r="AJ281" i="25"/>
  <c r="AA161" i="25"/>
  <c r="AC139" i="25"/>
  <c r="R225" i="25"/>
  <c r="S225" i="25" s="1"/>
  <c r="T225" i="25" s="1"/>
  <c r="AJ225" i="25"/>
  <c r="AJ245" i="25"/>
  <c r="R245" i="25"/>
  <c r="S245" i="25" s="1"/>
  <c r="T245" i="25" s="1"/>
  <c r="AA291" i="25"/>
  <c r="AI338" i="25"/>
  <c r="W338" i="25"/>
  <c r="X279" i="25"/>
  <c r="AB279" i="25"/>
  <c r="W50" i="25"/>
  <c r="X50" i="25" s="1"/>
  <c r="AB50" i="25"/>
  <c r="AJ195" i="25"/>
  <c r="R195" i="25"/>
  <c r="S195" i="25" s="1"/>
  <c r="T195" i="25" s="1"/>
  <c r="AA195" i="25"/>
  <c r="AC195" i="25"/>
  <c r="L99" i="25"/>
  <c r="U99" i="25"/>
  <c r="V99" i="25" s="1"/>
  <c r="AJ312" i="25"/>
  <c r="R312" i="25"/>
  <c r="S312" i="25" s="1"/>
  <c r="T312" i="25" s="1"/>
  <c r="AC312" i="25"/>
  <c r="AA312" i="25"/>
  <c r="L274" i="25"/>
  <c r="U274" i="25"/>
  <c r="V274" i="25" s="1"/>
  <c r="R158" i="25"/>
  <c r="S158" i="25" s="1"/>
  <c r="T158" i="25" s="1"/>
  <c r="AA158" i="25"/>
  <c r="AJ158" i="25"/>
  <c r="AC158" i="25"/>
  <c r="AA12" i="25"/>
  <c r="L293" i="25"/>
  <c r="U293" i="25"/>
  <c r="V293" i="25" s="1"/>
  <c r="R145" i="25"/>
  <c r="S145" i="25" s="1"/>
  <c r="T145" i="25" s="1"/>
  <c r="AJ145" i="25"/>
  <c r="AB246" i="25"/>
  <c r="X246" i="25"/>
  <c r="W186" i="25"/>
  <c r="AI186" i="25"/>
  <c r="W87" i="25"/>
  <c r="X87" i="25" s="1"/>
  <c r="AJ194" i="25"/>
  <c r="R194" i="25"/>
  <c r="S194" i="25" s="1"/>
  <c r="T194" i="25" s="1"/>
  <c r="AA194" i="25"/>
  <c r="AC194" i="25"/>
  <c r="R127" i="25"/>
  <c r="S127" i="25" s="1"/>
  <c r="T127" i="25" s="1"/>
  <c r="AJ127" i="25"/>
  <c r="AC127" i="25"/>
  <c r="AA127" i="25"/>
  <c r="L102" i="25"/>
  <c r="U102" i="25"/>
  <c r="V102" i="25" s="1"/>
  <c r="R172" i="25"/>
  <c r="S172" i="25" s="1"/>
  <c r="T172" i="25" s="1"/>
  <c r="AJ172" i="25"/>
  <c r="AJ59" i="25"/>
  <c r="R59" i="25"/>
  <c r="S59" i="25" s="1"/>
  <c r="T59" i="25" s="1"/>
  <c r="AC59" i="25"/>
  <c r="AA59" i="25"/>
  <c r="AB69" i="25"/>
  <c r="X69" i="25"/>
  <c r="AC280" i="25"/>
  <c r="AJ242" i="25"/>
  <c r="R242" i="25"/>
  <c r="S242" i="25" s="1"/>
  <c r="T242" i="25" s="1"/>
  <c r="AC242" i="25"/>
  <c r="AA242" i="25"/>
  <c r="AB215" i="25"/>
  <c r="X215" i="25"/>
  <c r="L332" i="25"/>
  <c r="U332" i="25"/>
  <c r="V332" i="25" s="1"/>
  <c r="AB63" i="25"/>
  <c r="X63" i="25"/>
  <c r="R316" i="25"/>
  <c r="S316" i="25" s="1"/>
  <c r="T316" i="25" s="1"/>
  <c r="AJ316" i="25"/>
  <c r="AJ288" i="25"/>
  <c r="R288" i="25"/>
  <c r="S288" i="25" s="1"/>
  <c r="T288" i="25" s="1"/>
  <c r="AA288" i="25"/>
  <c r="AC288" i="25"/>
  <c r="AB342" i="25"/>
  <c r="X342" i="25"/>
  <c r="X347" i="25"/>
  <c r="AB347" i="25"/>
  <c r="AC205" i="25"/>
  <c r="AJ210" i="25"/>
  <c r="R210" i="25"/>
  <c r="S210" i="25" s="1"/>
  <c r="T210" i="25" s="1"/>
  <c r="AA210" i="25"/>
  <c r="AC210" i="25"/>
  <c r="AJ278" i="25"/>
  <c r="R278" i="25"/>
  <c r="S278" i="25" s="1"/>
  <c r="T278" i="25" s="1"/>
  <c r="AA278" i="25"/>
  <c r="AJ21" i="25"/>
  <c r="R21" i="25"/>
  <c r="S21" i="25" s="1"/>
  <c r="T21" i="25" s="1"/>
  <c r="AC21" i="25"/>
  <c r="AA21" i="25"/>
  <c r="AJ257" i="25"/>
  <c r="R257" i="25"/>
  <c r="S257" i="25" s="1"/>
  <c r="T257" i="25" s="1"/>
  <c r="AC257" i="25"/>
  <c r="AA257" i="25"/>
  <c r="AJ295" i="25"/>
  <c r="R295" i="25"/>
  <c r="S295" i="25" s="1"/>
  <c r="T295" i="25" s="1"/>
  <c r="AJ60" i="25"/>
  <c r="R60" i="25"/>
  <c r="S60" i="25" s="1"/>
  <c r="T60" i="25" s="1"/>
  <c r="AA60" i="25"/>
  <c r="AJ15" i="25"/>
  <c r="R15" i="25"/>
  <c r="S15" i="25" s="1"/>
  <c r="T15" i="25" s="1"/>
  <c r="AC15" i="25"/>
  <c r="AA15" i="25"/>
  <c r="AI293" i="25"/>
  <c r="W293" i="25"/>
  <c r="AJ233" i="25"/>
  <c r="R233" i="25"/>
  <c r="S233" i="25" s="1"/>
  <c r="T233" i="25" s="1"/>
  <c r="AA233" i="25"/>
  <c r="L338" i="25"/>
  <c r="U338" i="25"/>
  <c r="V338" i="25" s="1"/>
  <c r="X95" i="25"/>
  <c r="AB95" i="25"/>
  <c r="AJ247" i="25"/>
  <c r="R247" i="25"/>
  <c r="S247" i="25" s="1"/>
  <c r="T247" i="25" s="1"/>
  <c r="R111" i="25"/>
  <c r="S111" i="25" s="1"/>
  <c r="T111" i="25" s="1"/>
  <c r="AJ111" i="25"/>
  <c r="AA111" i="25"/>
  <c r="AC111" i="25"/>
  <c r="AJ240" i="25"/>
  <c r="R240" i="25"/>
  <c r="S240" i="25" s="1"/>
  <c r="T240" i="25" s="1"/>
  <c r="AJ159" i="25"/>
  <c r="R159" i="25"/>
  <c r="S159" i="25" s="1"/>
  <c r="T159" i="25" s="1"/>
  <c r="AL320" i="25"/>
  <c r="Y320" i="25"/>
  <c r="AD320" i="25" s="1"/>
  <c r="AM320" i="25" s="1"/>
  <c r="AI99" i="25"/>
  <c r="AJ285" i="25"/>
  <c r="R285" i="25"/>
  <c r="S285" i="25" s="1"/>
  <c r="T285" i="25" s="1"/>
  <c r="AI274" i="25"/>
  <c r="W274" i="25"/>
  <c r="AC12" i="25"/>
  <c r="AC94" i="25" l="1"/>
  <c r="AB87" i="25"/>
  <c r="AL209" i="25"/>
  <c r="Y209" i="25"/>
  <c r="AD209" i="25" s="1"/>
  <c r="AM209" i="25" s="1"/>
  <c r="AC209" i="25"/>
  <c r="AB209" i="25"/>
  <c r="AL318" i="25"/>
  <c r="Y318" i="25"/>
  <c r="AD318" i="25" s="1"/>
  <c r="AM318" i="25" s="1"/>
  <c r="AB71" i="25"/>
  <c r="Y94" i="25"/>
  <c r="AD94" i="25" s="1"/>
  <c r="AM94" i="25" s="1"/>
  <c r="Y213" i="25"/>
  <c r="AD213" i="25" s="1"/>
  <c r="AM213" i="25" s="1"/>
  <c r="AL213" i="25"/>
  <c r="AC213" i="25"/>
  <c r="AL50" i="25"/>
  <c r="Y50" i="25"/>
  <c r="AD50" i="25" s="1"/>
  <c r="AM50" i="25" s="1"/>
  <c r="AC50" i="25"/>
  <c r="AL327" i="25"/>
  <c r="Y327" i="25"/>
  <c r="AD327" i="25" s="1"/>
  <c r="AM327" i="25" s="1"/>
  <c r="AC327" i="25"/>
  <c r="Y181" i="25"/>
  <c r="AD181" i="25" s="1"/>
  <c r="AM181" i="25" s="1"/>
  <c r="AL181" i="25"/>
  <c r="AC181" i="25"/>
  <c r="Y230" i="25"/>
  <c r="AD230" i="25" s="1"/>
  <c r="AM230" i="25" s="1"/>
  <c r="AL230" i="25"/>
  <c r="AC230" i="25"/>
  <c r="Y342" i="25"/>
  <c r="AD342" i="25" s="1"/>
  <c r="AM342" i="25" s="1"/>
  <c r="AL342" i="25"/>
  <c r="AC342" i="25"/>
  <c r="AL69" i="25"/>
  <c r="Y69" i="25"/>
  <c r="AD69" i="25" s="1"/>
  <c r="AM69" i="25" s="1"/>
  <c r="X337" i="25"/>
  <c r="AB337" i="25"/>
  <c r="AJ147" i="25"/>
  <c r="R147" i="25"/>
  <c r="S147" i="25" s="1"/>
  <c r="T147" i="25" s="1"/>
  <c r="AA147" i="25"/>
  <c r="AC147" i="25"/>
  <c r="X322" i="25"/>
  <c r="AB322" i="25"/>
  <c r="AJ243" i="25"/>
  <c r="AA243" i="25"/>
  <c r="AC243" i="25"/>
  <c r="R243" i="25"/>
  <c r="S243" i="25" s="1"/>
  <c r="T243" i="25" s="1"/>
  <c r="AL44" i="25"/>
  <c r="Y44" i="25"/>
  <c r="AD44" i="25" s="1"/>
  <c r="AM44" i="25" s="1"/>
  <c r="AC44" i="25"/>
  <c r="X75" i="25"/>
  <c r="AB75" i="25"/>
  <c r="W98" i="25"/>
  <c r="X98" i="25" s="1"/>
  <c r="AB98" i="25"/>
  <c r="X305" i="25"/>
  <c r="W305" i="25"/>
  <c r="AB305" i="25" s="1"/>
  <c r="X20" i="25"/>
  <c r="AB20" i="25"/>
  <c r="X211" i="25"/>
  <c r="AB211" i="25"/>
  <c r="AL77" i="25"/>
  <c r="Y77" i="25"/>
  <c r="AD77" i="25" s="1"/>
  <c r="AM77" i="25" s="1"/>
  <c r="AC77" i="25"/>
  <c r="X14" i="25"/>
  <c r="AB14" i="25"/>
  <c r="AL84" i="25"/>
  <c r="Y84" i="25"/>
  <c r="AD84" i="25" s="1"/>
  <c r="AM84" i="25" s="1"/>
  <c r="Y132" i="25"/>
  <c r="AD132" i="25" s="1"/>
  <c r="AM132" i="25" s="1"/>
  <c r="AL132" i="25"/>
  <c r="X250" i="25"/>
  <c r="AB250" i="25"/>
  <c r="Y87" i="25"/>
  <c r="AD87" i="25" s="1"/>
  <c r="AM87" i="25" s="1"/>
  <c r="AL87" i="25"/>
  <c r="AC87" i="25"/>
  <c r="AJ330" i="25"/>
  <c r="R330" i="25"/>
  <c r="S330" i="25" s="1"/>
  <c r="T330" i="25" s="1"/>
  <c r="AA330" i="25"/>
  <c r="AC330" i="25"/>
  <c r="X180" i="25"/>
  <c r="AB180" i="25"/>
  <c r="X160" i="25"/>
  <c r="AB160" i="25"/>
  <c r="X326" i="25"/>
  <c r="X341" i="25"/>
  <c r="AB341" i="25"/>
  <c r="AB230" i="25"/>
  <c r="X354" i="25"/>
  <c r="AB354" i="25"/>
  <c r="AL23" i="25"/>
  <c r="Y23" i="25"/>
  <c r="AD23" i="25" s="1"/>
  <c r="AM23" i="25" s="1"/>
  <c r="X80" i="25"/>
  <c r="AB80" i="25"/>
  <c r="R182" i="25"/>
  <c r="S182" i="25" s="1"/>
  <c r="T182" i="25" s="1"/>
  <c r="AJ182" i="25"/>
  <c r="AA182" i="25"/>
  <c r="X356" i="25"/>
  <c r="AB356" i="25"/>
  <c r="AJ54" i="25"/>
  <c r="R54" i="25"/>
  <c r="S54" i="25" s="1"/>
  <c r="T54" i="25" s="1"/>
  <c r="AA54" i="25"/>
  <c r="AC54" i="25"/>
  <c r="X312" i="25"/>
  <c r="AB312" i="25"/>
  <c r="X296" i="25"/>
  <c r="AB296" i="25"/>
  <c r="X260" i="25"/>
  <c r="AB260" i="25"/>
  <c r="AL55" i="25"/>
  <c r="Y55" i="25"/>
  <c r="AD55" i="25" s="1"/>
  <c r="AM55" i="25" s="1"/>
  <c r="AC55" i="25"/>
  <c r="X34" i="25"/>
  <c r="AB34" i="25"/>
  <c r="W135" i="25"/>
  <c r="X135" i="25" s="1"/>
  <c r="W212" i="25"/>
  <c r="X212" i="25" s="1"/>
  <c r="AB212" i="25"/>
  <c r="W76" i="25"/>
  <c r="AB76" i="25" s="1"/>
  <c r="X255" i="25"/>
  <c r="AB255" i="25"/>
  <c r="X256" i="25"/>
  <c r="AB256" i="25"/>
  <c r="AL116" i="25"/>
  <c r="Y116" i="25"/>
  <c r="AD116" i="25" s="1"/>
  <c r="AM116" i="25" s="1"/>
  <c r="Y51" i="25"/>
  <c r="AD51" i="25" s="1"/>
  <c r="AM51" i="25" s="1"/>
  <c r="AL51" i="25"/>
  <c r="AL107" i="25"/>
  <c r="Y107" i="25"/>
  <c r="AD107" i="25" s="1"/>
  <c r="AM107" i="25" s="1"/>
  <c r="AL168" i="25"/>
  <c r="Y168" i="25"/>
  <c r="AD168" i="25" s="1"/>
  <c r="AM168" i="25" s="1"/>
  <c r="X40" i="25"/>
  <c r="AB40" i="25"/>
  <c r="X32" i="25"/>
  <c r="AB32" i="25"/>
  <c r="W234" i="25"/>
  <c r="X234" i="25" s="1"/>
  <c r="AB234" i="25"/>
  <c r="R263" i="25"/>
  <c r="S263" i="25" s="1"/>
  <c r="T263" i="25" s="1"/>
  <c r="AJ263" i="25"/>
  <c r="AA263" i="25"/>
  <c r="X280" i="25"/>
  <c r="AB280" i="25"/>
  <c r="AL134" i="25"/>
  <c r="Y134" i="25"/>
  <c r="AD134" i="25" s="1"/>
  <c r="AM134" i="25" s="1"/>
  <c r="X59" i="25"/>
  <c r="AB59" i="25"/>
  <c r="W205" i="25"/>
  <c r="AB205" i="25" s="1"/>
  <c r="X286" i="25"/>
  <c r="AB286" i="25"/>
  <c r="X336" i="25"/>
  <c r="AB336" i="25"/>
  <c r="X152" i="25"/>
  <c r="AB152" i="25"/>
  <c r="X145" i="25"/>
  <c r="AB145" i="25"/>
  <c r="R81" i="25"/>
  <c r="S81" i="25" s="1"/>
  <c r="T81" i="25" s="1"/>
  <c r="AJ81" i="25"/>
  <c r="AA81" i="25"/>
  <c r="R228" i="25"/>
  <c r="S228" i="25" s="1"/>
  <c r="T228" i="25" s="1"/>
  <c r="AJ228" i="25"/>
  <c r="AA228" i="25"/>
  <c r="W161" i="25"/>
  <c r="AB161" i="25" s="1"/>
  <c r="AL333" i="25"/>
  <c r="Y333" i="25"/>
  <c r="AD333" i="25" s="1"/>
  <c r="AM333" i="25" s="1"/>
  <c r="X159" i="25"/>
  <c r="AB159" i="25"/>
  <c r="Y63" i="25"/>
  <c r="AD63" i="25" s="1"/>
  <c r="AM63" i="25" s="1"/>
  <c r="AL63" i="25"/>
  <c r="X195" i="25"/>
  <c r="AB195" i="25"/>
  <c r="X22" i="25"/>
  <c r="AB22" i="25"/>
  <c r="X349" i="25"/>
  <c r="AB349" i="25"/>
  <c r="X48" i="25"/>
  <c r="AB48" i="25"/>
  <c r="W306" i="25"/>
  <c r="X306" i="25" s="1"/>
  <c r="W251" i="25"/>
  <c r="AB251" i="25" s="1"/>
  <c r="X67" i="25"/>
  <c r="AB67" i="25"/>
  <c r="X24" i="25"/>
  <c r="AB24" i="25"/>
  <c r="AL258" i="25"/>
  <c r="Y258" i="25"/>
  <c r="AD258" i="25" s="1"/>
  <c r="AM258" i="25" s="1"/>
  <c r="R102" i="25"/>
  <c r="S102" i="25" s="1"/>
  <c r="T102" i="25" s="1"/>
  <c r="AJ102" i="25"/>
  <c r="AA102" i="25"/>
  <c r="AC102" i="25"/>
  <c r="X199" i="25"/>
  <c r="AB199" i="25"/>
  <c r="X53" i="25"/>
  <c r="AB53" i="25"/>
  <c r="X289" i="25"/>
  <c r="AB289" i="25"/>
  <c r="AL89" i="25"/>
  <c r="Y89" i="25"/>
  <c r="AD89" i="25" s="1"/>
  <c r="AM89" i="25" s="1"/>
  <c r="X106" i="25"/>
  <c r="AB106" i="25"/>
  <c r="AJ171" i="25"/>
  <c r="R171" i="25"/>
  <c r="S171" i="25" s="1"/>
  <c r="T171" i="25" s="1"/>
  <c r="AA171" i="25"/>
  <c r="AC171" i="25"/>
  <c r="R198" i="25"/>
  <c r="S198" i="25" s="1"/>
  <c r="T198" i="25" s="1"/>
  <c r="AJ198" i="25"/>
  <c r="AC198" i="25"/>
  <c r="AA198" i="25"/>
  <c r="W151" i="25"/>
  <c r="X151" i="25" s="1"/>
  <c r="AB151" i="25"/>
  <c r="X65" i="25"/>
  <c r="AB65" i="25"/>
  <c r="X162" i="25"/>
  <c r="AB162" i="25"/>
  <c r="X91" i="25"/>
  <c r="AB91" i="25"/>
  <c r="AJ303" i="25"/>
  <c r="R303" i="25"/>
  <c r="S303" i="25" s="1"/>
  <c r="T303" i="25" s="1"/>
  <c r="AA303" i="25"/>
  <c r="AC303" i="25"/>
  <c r="X133" i="25"/>
  <c r="AB133" i="25"/>
  <c r="X157" i="25"/>
  <c r="AB157" i="25"/>
  <c r="W233" i="25"/>
  <c r="X233" i="25" s="1"/>
  <c r="AL124" i="25"/>
  <c r="Y124" i="25"/>
  <c r="AD124" i="25" s="1"/>
  <c r="AM124" i="25" s="1"/>
  <c r="AC124" i="25"/>
  <c r="W113" i="25"/>
  <c r="X113" i="25" s="1"/>
  <c r="X221" i="25"/>
  <c r="AB221" i="25"/>
  <c r="R293" i="25"/>
  <c r="S293" i="25" s="1"/>
  <c r="T293" i="25" s="1"/>
  <c r="AJ293" i="25"/>
  <c r="AA293" i="25"/>
  <c r="AC293" i="25"/>
  <c r="X16" i="25"/>
  <c r="AB16" i="25"/>
  <c r="X25" i="25"/>
  <c r="AB25" i="25"/>
  <c r="AJ348" i="25"/>
  <c r="R348" i="25"/>
  <c r="S348" i="25" s="1"/>
  <c r="T348" i="25" s="1"/>
  <c r="AC348" i="25"/>
  <c r="AA348" i="25"/>
  <c r="X304" i="25"/>
  <c r="AB304" i="25"/>
  <c r="X46" i="25"/>
  <c r="AB46" i="25"/>
  <c r="X265" i="25"/>
  <c r="AB265" i="25"/>
  <c r="Y220" i="25"/>
  <c r="AD220" i="25" s="1"/>
  <c r="AM220" i="25" s="1"/>
  <c r="AL220" i="25"/>
  <c r="X96" i="25"/>
  <c r="AB96" i="25"/>
  <c r="X257" i="25"/>
  <c r="AB257" i="25"/>
  <c r="X109" i="25"/>
  <c r="AB109" i="25"/>
  <c r="X139" i="25"/>
  <c r="AB139" i="25"/>
  <c r="X281" i="25"/>
  <c r="AB281" i="25"/>
  <c r="W214" i="25"/>
  <c r="X214" i="25" s="1"/>
  <c r="X302" i="25"/>
  <c r="AB302" i="25"/>
  <c r="R204" i="25"/>
  <c r="S204" i="25" s="1"/>
  <c r="T204" i="25" s="1"/>
  <c r="AJ204" i="25"/>
  <c r="AA204" i="25"/>
  <c r="Y97" i="25"/>
  <c r="AD97" i="25" s="1"/>
  <c r="AM97" i="25" s="1"/>
  <c r="AL97" i="25"/>
  <c r="X240" i="25"/>
  <c r="AB240" i="25"/>
  <c r="X45" i="25"/>
  <c r="AB45" i="25"/>
  <c r="X70" i="25"/>
  <c r="AB70" i="25"/>
  <c r="X93" i="25"/>
  <c r="AB93" i="25"/>
  <c r="AJ332" i="25"/>
  <c r="R332" i="25"/>
  <c r="S332" i="25" s="1"/>
  <c r="T332" i="25" s="1"/>
  <c r="AC332" i="25"/>
  <c r="AA332" i="25"/>
  <c r="X52" i="25"/>
  <c r="AB52" i="25"/>
  <c r="AB327" i="25"/>
  <c r="Y156" i="25"/>
  <c r="AD156" i="25" s="1"/>
  <c r="AM156" i="25" s="1"/>
  <c r="AL156" i="25"/>
  <c r="X268" i="25"/>
  <c r="AB268" i="25"/>
  <c r="W15" i="25"/>
  <c r="X314" i="25"/>
  <c r="AB314" i="25"/>
  <c r="X85" i="25"/>
  <c r="AB85" i="25"/>
  <c r="X190" i="25"/>
  <c r="AB190" i="25"/>
  <c r="X239" i="25"/>
  <c r="AB239" i="25"/>
  <c r="Y276" i="25"/>
  <c r="AD276" i="25" s="1"/>
  <c r="AM276" i="25" s="1"/>
  <c r="AL276" i="25"/>
  <c r="AC276" i="25"/>
  <c r="W78" i="25"/>
  <c r="X78" i="25" s="1"/>
  <c r="AL335" i="25"/>
  <c r="Y335" i="25"/>
  <c r="AD335" i="25" s="1"/>
  <c r="AM335" i="25" s="1"/>
  <c r="X216" i="25"/>
  <c r="W216" i="25"/>
  <c r="AB216" i="25" s="1"/>
  <c r="W206" i="25"/>
  <c r="X206" i="25" s="1"/>
  <c r="W166" i="25"/>
  <c r="X166" i="25" s="1"/>
  <c r="X88" i="25"/>
  <c r="AB88" i="25"/>
  <c r="X254" i="25"/>
  <c r="AB254" i="25"/>
  <c r="X110" i="25"/>
  <c r="AB110" i="25"/>
  <c r="W64" i="25"/>
  <c r="X64" i="25" s="1"/>
  <c r="AB64" i="25"/>
  <c r="X56" i="25"/>
  <c r="AB56" i="25"/>
  <c r="X309" i="25"/>
  <c r="W309" i="25"/>
  <c r="AB309" i="25"/>
  <c r="X141" i="25"/>
  <c r="AB141" i="25"/>
  <c r="X201" i="25"/>
  <c r="AB201" i="25"/>
  <c r="X27" i="25"/>
  <c r="AB27" i="25"/>
  <c r="X241" i="25"/>
  <c r="AB241" i="25"/>
  <c r="X273" i="25"/>
  <c r="AB273" i="25"/>
  <c r="R186" i="25"/>
  <c r="S186" i="25" s="1"/>
  <c r="T186" i="25" s="1"/>
  <c r="AJ186" i="25"/>
  <c r="AA186" i="25"/>
  <c r="AC186" i="25"/>
  <c r="AJ117" i="25"/>
  <c r="R117" i="25"/>
  <c r="S117" i="25" s="1"/>
  <c r="T117" i="25" s="1"/>
  <c r="AA117" i="25"/>
  <c r="AC117" i="25"/>
  <c r="X219" i="25"/>
  <c r="AB219" i="25"/>
  <c r="X73" i="25"/>
  <c r="AB73" i="25"/>
  <c r="X108" i="25"/>
  <c r="AB108" i="25"/>
  <c r="X129" i="25"/>
  <c r="AB129" i="25"/>
  <c r="AL347" i="25"/>
  <c r="Y347" i="25"/>
  <c r="AD347" i="25" s="1"/>
  <c r="AM347" i="25" s="1"/>
  <c r="Y249" i="25"/>
  <c r="AD249" i="25" s="1"/>
  <c r="AM249" i="25" s="1"/>
  <c r="AL249" i="25"/>
  <c r="W105" i="25"/>
  <c r="X105" i="25" s="1"/>
  <c r="Y62" i="25"/>
  <c r="AD62" i="25" s="1"/>
  <c r="AM62" i="25" s="1"/>
  <c r="AL62" i="25"/>
  <c r="AL155" i="25"/>
  <c r="Y155" i="25"/>
  <c r="AD155" i="25" s="1"/>
  <c r="AM155" i="25" s="1"/>
  <c r="AL192" i="25"/>
  <c r="Y192" i="25"/>
  <c r="AD192" i="25" s="1"/>
  <c r="AM192" i="25" s="1"/>
  <c r="X19" i="25"/>
  <c r="AB19" i="25"/>
  <c r="X232" i="25"/>
  <c r="AB232" i="25"/>
  <c r="X299" i="25"/>
  <c r="AB299" i="25"/>
  <c r="W339" i="25"/>
  <c r="X339" i="25" s="1"/>
  <c r="W202" i="25"/>
  <c r="X202" i="25" s="1"/>
  <c r="AL353" i="25"/>
  <c r="Y353" i="25"/>
  <c r="AD353" i="25" s="1"/>
  <c r="AM353" i="25" s="1"/>
  <c r="X300" i="25"/>
  <c r="AB300" i="25"/>
  <c r="AL179" i="25"/>
  <c r="Y179" i="25"/>
  <c r="AD179" i="25" s="1"/>
  <c r="AM179" i="25" s="1"/>
  <c r="W278" i="25"/>
  <c r="X278" i="25" s="1"/>
  <c r="X86" i="25"/>
  <c r="AB86" i="25"/>
  <c r="Y120" i="25"/>
  <c r="AD120" i="25" s="1"/>
  <c r="AM120" i="25" s="1"/>
  <c r="AL120" i="25"/>
  <c r="X33" i="25"/>
  <c r="AB33" i="25"/>
  <c r="X31" i="25"/>
  <c r="AB31" i="25"/>
  <c r="U361" i="25"/>
  <c r="U364" i="25"/>
  <c r="U365" i="25" s="1"/>
  <c r="V10" i="25"/>
  <c r="V361" i="25" s="1"/>
  <c r="Y66" i="25"/>
  <c r="AD66" i="25" s="1"/>
  <c r="AM66" i="25" s="1"/>
  <c r="AL66" i="25"/>
  <c r="X137" i="25"/>
  <c r="AB137" i="25"/>
  <c r="Y71" i="25"/>
  <c r="AD71" i="25" s="1"/>
  <c r="AM71" i="25" s="1"/>
  <c r="AL71" i="25"/>
  <c r="X49" i="25"/>
  <c r="AB49" i="25"/>
  <c r="X170" i="25"/>
  <c r="AB170" i="25"/>
  <c r="X169" i="25"/>
  <c r="AB169" i="25"/>
  <c r="AL270" i="25"/>
  <c r="Y270" i="25"/>
  <c r="AD270" i="25" s="1"/>
  <c r="AM270" i="25" s="1"/>
  <c r="AC270" i="25"/>
  <c r="Y313" i="25"/>
  <c r="AD313" i="25" s="1"/>
  <c r="AM313" i="25" s="1"/>
  <c r="AL313" i="25"/>
  <c r="R338" i="25"/>
  <c r="S338" i="25" s="1"/>
  <c r="T338" i="25" s="1"/>
  <c r="AJ338" i="25"/>
  <c r="AA338" i="25"/>
  <c r="X227" i="25"/>
  <c r="AB227" i="25"/>
  <c r="X282" i="25"/>
  <c r="AB282" i="25"/>
  <c r="X358" i="25"/>
  <c r="AB358" i="25"/>
  <c r="X224" i="25"/>
  <c r="AB224" i="25"/>
  <c r="X292" i="25"/>
  <c r="Y167" i="25"/>
  <c r="AD167" i="25" s="1"/>
  <c r="AM167" i="25" s="1"/>
  <c r="AL167" i="25"/>
  <c r="AJ146" i="25"/>
  <c r="R146" i="25"/>
  <c r="S146" i="25" s="1"/>
  <c r="T146" i="25" s="1"/>
  <c r="AA146" i="25"/>
  <c r="AC146" i="25"/>
  <c r="Y200" i="25"/>
  <c r="AD200" i="25" s="1"/>
  <c r="AM200" i="25" s="1"/>
  <c r="AL200" i="25"/>
  <c r="X115" i="25"/>
  <c r="AB115" i="25"/>
  <c r="X82" i="25"/>
  <c r="AB82" i="25"/>
  <c r="Y307" i="25"/>
  <c r="AD307" i="25" s="1"/>
  <c r="AM307" i="25" s="1"/>
  <c r="AL307" i="25"/>
  <c r="X297" i="25"/>
  <c r="AB297" i="25"/>
  <c r="X316" i="25"/>
  <c r="AB316" i="25"/>
  <c r="X264" i="25"/>
  <c r="AB264" i="25"/>
  <c r="Y26" i="25"/>
  <c r="AD26" i="25" s="1"/>
  <c r="AM26" i="25" s="1"/>
  <c r="AL26" i="25"/>
  <c r="W311" i="25"/>
  <c r="X311" i="25" s="1"/>
  <c r="R36" i="25"/>
  <c r="S36" i="25" s="1"/>
  <c r="T36" i="25" s="1"/>
  <c r="AJ36" i="25"/>
  <c r="AA36" i="25"/>
  <c r="AC36" i="25"/>
  <c r="X101" i="25"/>
  <c r="AB101" i="25"/>
  <c r="X29" i="25"/>
  <c r="AB29" i="25"/>
  <c r="AL18" i="25"/>
  <c r="Y18" i="25"/>
  <c r="AD18" i="25" s="1"/>
  <c r="AM18" i="25" s="1"/>
  <c r="W74" i="25"/>
  <c r="X74" i="25" s="1"/>
  <c r="X158" i="25"/>
  <c r="AB158" i="25"/>
  <c r="X290" i="25"/>
  <c r="AB290" i="25"/>
  <c r="Y47" i="25"/>
  <c r="AD47" i="25" s="1"/>
  <c r="AM47" i="25" s="1"/>
  <c r="AL47" i="25"/>
  <c r="AJ262" i="25"/>
  <c r="R262" i="25"/>
  <c r="S262" i="25" s="1"/>
  <c r="T262" i="25" s="1"/>
  <c r="AA262" i="25"/>
  <c r="X189" i="25"/>
  <c r="AB189" i="25"/>
  <c r="Y61" i="25"/>
  <c r="AD61" i="25" s="1"/>
  <c r="AM61" i="25" s="1"/>
  <c r="AL61" i="25"/>
  <c r="X267" i="25"/>
  <c r="AB267" i="25"/>
  <c r="W175" i="25"/>
  <c r="X175" i="25" s="1"/>
  <c r="X315" i="25"/>
  <c r="AB315" i="25"/>
  <c r="W343" i="25"/>
  <c r="AB343" i="25" s="1"/>
  <c r="X42" i="25"/>
  <c r="AB42" i="25"/>
  <c r="AL154" i="25"/>
  <c r="Y154" i="25"/>
  <c r="AD154" i="25" s="1"/>
  <c r="AM154" i="25" s="1"/>
  <c r="Y197" i="25"/>
  <c r="AD197" i="25" s="1"/>
  <c r="AM197" i="25" s="1"/>
  <c r="AL197" i="25"/>
  <c r="X291" i="25"/>
  <c r="AB291" i="25"/>
  <c r="X226" i="25"/>
  <c r="AB226" i="25"/>
  <c r="X355" i="25"/>
  <c r="AB355" i="25"/>
  <c r="Y203" i="25"/>
  <c r="AD203" i="25" s="1"/>
  <c r="AM203" i="25" s="1"/>
  <c r="AL203" i="25"/>
  <c r="Y287" i="25"/>
  <c r="AD287" i="25" s="1"/>
  <c r="AM287" i="25" s="1"/>
  <c r="AL287" i="25"/>
  <c r="X294" i="25"/>
  <c r="AB294" i="25"/>
  <c r="X57" i="25"/>
  <c r="AB57" i="25"/>
  <c r="X222" i="25"/>
  <c r="AB222" i="25"/>
  <c r="X119" i="25"/>
  <c r="AB119" i="25"/>
  <c r="Y244" i="25"/>
  <c r="AD244" i="25" s="1"/>
  <c r="AM244" i="25" s="1"/>
  <c r="AL244" i="25"/>
  <c r="X12" i="25"/>
  <c r="AB12" i="25"/>
  <c r="R319" i="25"/>
  <c r="S319" i="25" s="1"/>
  <c r="T319" i="25" s="1"/>
  <c r="AA319" i="25"/>
  <c r="AC319" i="25"/>
  <c r="AJ319" i="25"/>
  <c r="X174" i="25"/>
  <c r="AB174" i="25"/>
  <c r="Y271" i="25"/>
  <c r="AD271" i="25" s="1"/>
  <c r="AM271" i="25" s="1"/>
  <c r="AL271" i="25"/>
  <c r="X30" i="25"/>
  <c r="AB30" i="25"/>
  <c r="AL246" i="25"/>
  <c r="Y246" i="25"/>
  <c r="AD246" i="25" s="1"/>
  <c r="AM246" i="25" s="1"/>
  <c r="AC246" i="25"/>
  <c r="X123" i="25"/>
  <c r="AB123" i="25"/>
  <c r="X35" i="25"/>
  <c r="AB35" i="25"/>
  <c r="R122" i="25"/>
  <c r="S122" i="25" s="1"/>
  <c r="T122" i="25" s="1"/>
  <c r="AJ122" i="25"/>
  <c r="AC122" i="25"/>
  <c r="AA122" i="25"/>
  <c r="X21" i="25"/>
  <c r="AB21" i="25"/>
  <c r="X275" i="25"/>
  <c r="AB275" i="25"/>
  <c r="Y259" i="25"/>
  <c r="AD259" i="25" s="1"/>
  <c r="AM259" i="25" s="1"/>
  <c r="AL259" i="25"/>
  <c r="R125" i="25"/>
  <c r="S125" i="25" s="1"/>
  <c r="T125" i="25" s="1"/>
  <c r="AJ125" i="25"/>
  <c r="AC125" i="25"/>
  <c r="AA125" i="25"/>
  <c r="X237" i="25"/>
  <c r="AB237" i="25"/>
  <c r="X334" i="25"/>
  <c r="AB334" i="25"/>
  <c r="AL324" i="25"/>
  <c r="Y324" i="25"/>
  <c r="AD324" i="25" s="1"/>
  <c r="AM324" i="25" s="1"/>
  <c r="X111" i="25"/>
  <c r="AB111" i="25"/>
  <c r="X247" i="25"/>
  <c r="AB247" i="25"/>
  <c r="W60" i="25"/>
  <c r="AB60" i="25" s="1"/>
  <c r="X121" i="25"/>
  <c r="AB121" i="25"/>
  <c r="AJ10" i="25"/>
  <c r="AA10" i="25"/>
  <c r="R10" i="25"/>
  <c r="AC10" i="25"/>
  <c r="X351" i="25"/>
  <c r="AB351" i="25"/>
  <c r="X321" i="25"/>
  <c r="AB321" i="25"/>
  <c r="Y298" i="25"/>
  <c r="AD298" i="25" s="1"/>
  <c r="AM298" i="25" s="1"/>
  <c r="AL298" i="25"/>
  <c r="AL252" i="25"/>
  <c r="Y252" i="25"/>
  <c r="AD252" i="25" s="1"/>
  <c r="AM252" i="25" s="1"/>
  <c r="Y90" i="25"/>
  <c r="AD90" i="25" s="1"/>
  <c r="AM90" i="25" s="1"/>
  <c r="AL90" i="25"/>
  <c r="X148" i="25"/>
  <c r="AB148" i="25"/>
  <c r="R301" i="25"/>
  <c r="S301" i="25" s="1"/>
  <c r="T301" i="25" s="1"/>
  <c r="AJ301" i="25"/>
  <c r="AC301" i="25"/>
  <c r="AA301" i="25"/>
  <c r="X248" i="25"/>
  <c r="AB248" i="25"/>
  <c r="Y126" i="25"/>
  <c r="AD126" i="25" s="1"/>
  <c r="AM126" i="25" s="1"/>
  <c r="AL126" i="25"/>
  <c r="X217" i="25"/>
  <c r="AB217" i="25"/>
  <c r="Y95" i="25"/>
  <c r="AD95" i="25" s="1"/>
  <c r="AM95" i="25" s="1"/>
  <c r="AL95" i="25"/>
  <c r="AL277" i="25"/>
  <c r="Y277" i="25"/>
  <c r="AD277" i="25" s="1"/>
  <c r="AM277" i="25" s="1"/>
  <c r="X225" i="25"/>
  <c r="AB225" i="25"/>
  <c r="AL253" i="25"/>
  <c r="Y253" i="25"/>
  <c r="AD253" i="25" s="1"/>
  <c r="AM253" i="25" s="1"/>
  <c r="X11" i="25"/>
  <c r="AB11" i="25"/>
  <c r="X285" i="25"/>
  <c r="AB285" i="25"/>
  <c r="AL352" i="25"/>
  <c r="Y352" i="25"/>
  <c r="AD352" i="25" s="1"/>
  <c r="AM352" i="25" s="1"/>
  <c r="X229" i="25"/>
  <c r="AB229" i="25"/>
  <c r="X310" i="25"/>
  <c r="AB310" i="25"/>
  <c r="R328" i="25"/>
  <c r="S328" i="25" s="1"/>
  <c r="T328" i="25" s="1"/>
  <c r="AJ328" i="25"/>
  <c r="AC328" i="25"/>
  <c r="AA328" i="25"/>
  <c r="X172" i="25"/>
  <c r="AB172" i="25"/>
  <c r="X136" i="25"/>
  <c r="AB136" i="25"/>
  <c r="X357" i="25"/>
  <c r="AB357" i="25"/>
  <c r="X103" i="25"/>
  <c r="AB103" i="25"/>
  <c r="X127" i="25"/>
  <c r="AB127" i="25"/>
  <c r="X210" i="25"/>
  <c r="AB210" i="25"/>
  <c r="X194" i="25"/>
  <c r="AB194" i="25"/>
  <c r="X272" i="25"/>
  <c r="AB272" i="25"/>
  <c r="Y144" i="25"/>
  <c r="AD144" i="25" s="1"/>
  <c r="AM144" i="25" s="1"/>
  <c r="AL144" i="25"/>
  <c r="X223" i="25"/>
  <c r="AB223" i="25"/>
  <c r="R231" i="25"/>
  <c r="S231" i="25" s="1"/>
  <c r="T231" i="25" s="1"/>
  <c r="AJ231" i="25"/>
  <c r="AA231" i="25"/>
  <c r="AC231" i="25"/>
  <c r="X193" i="25"/>
  <c r="AB193" i="25"/>
  <c r="R323" i="25"/>
  <c r="S323" i="25" s="1"/>
  <c r="T323" i="25" s="1"/>
  <c r="AJ323" i="25"/>
  <c r="AA323" i="25"/>
  <c r="AL153" i="25"/>
  <c r="Y153" i="25"/>
  <c r="AD153" i="25" s="1"/>
  <c r="AM153" i="25" s="1"/>
  <c r="AC153" i="25"/>
  <c r="Y165" i="25"/>
  <c r="AD165" i="25" s="1"/>
  <c r="AM165" i="25" s="1"/>
  <c r="AL165" i="25"/>
  <c r="AL183" i="25"/>
  <c r="Y183" i="25"/>
  <c r="AD183" i="25" s="1"/>
  <c r="AM183" i="25" s="1"/>
  <c r="Y308" i="25"/>
  <c r="AD308" i="25" s="1"/>
  <c r="AM308" i="25" s="1"/>
  <c r="AL308" i="25"/>
  <c r="X164" i="25"/>
  <c r="AB164" i="25"/>
  <c r="W140" i="25"/>
  <c r="X140" i="25" s="1"/>
  <c r="X187" i="25"/>
  <c r="AB187" i="25"/>
  <c r="Y79" i="25"/>
  <c r="AD79" i="25" s="1"/>
  <c r="AM79" i="25" s="1"/>
  <c r="AL79" i="25"/>
  <c r="AL178" i="25"/>
  <c r="Y178" i="25"/>
  <c r="AD178" i="25" s="1"/>
  <c r="AM178" i="25" s="1"/>
  <c r="X317" i="25"/>
  <c r="AB317" i="25"/>
  <c r="X238" i="25"/>
  <c r="AB238" i="25"/>
  <c r="X284" i="25"/>
  <c r="AB284" i="25"/>
  <c r="X288" i="25"/>
  <c r="AB288" i="25"/>
  <c r="AJ99" i="25"/>
  <c r="R99" i="25"/>
  <c r="S99" i="25" s="1"/>
  <c r="T99" i="25" s="1"/>
  <c r="AC99" i="25"/>
  <c r="AA99" i="25"/>
  <c r="AL149" i="25"/>
  <c r="Y149" i="25"/>
  <c r="AD149" i="25" s="1"/>
  <c r="AM149" i="25" s="1"/>
  <c r="AL360" i="25"/>
  <c r="Y360" i="25"/>
  <c r="AD360" i="25" s="1"/>
  <c r="AM360" i="25" s="1"/>
  <c r="X331" i="25"/>
  <c r="AB331" i="25"/>
  <c r="X207" i="25"/>
  <c r="AB207" i="25"/>
  <c r="X100" i="25"/>
  <c r="AB100" i="25"/>
  <c r="X283" i="25"/>
  <c r="AB283" i="25"/>
  <c r="X72" i="25"/>
  <c r="AB72" i="25"/>
  <c r="AL215" i="25"/>
  <c r="Y215" i="25"/>
  <c r="AD215" i="25" s="1"/>
  <c r="AM215" i="25" s="1"/>
  <c r="Y279" i="25"/>
  <c r="AD279" i="25" s="1"/>
  <c r="AM279" i="25" s="1"/>
  <c r="AL279" i="25"/>
  <c r="X242" i="25"/>
  <c r="AB242" i="25"/>
  <c r="R274" i="25"/>
  <c r="S274" i="25" s="1"/>
  <c r="T274" i="25" s="1"/>
  <c r="AJ274" i="25"/>
  <c r="AA274" i="25"/>
  <c r="AC274" i="25"/>
  <c r="X269" i="25"/>
  <c r="AB269" i="25"/>
  <c r="X295" i="25"/>
  <c r="AB295" i="25"/>
  <c r="X245" i="25"/>
  <c r="AB245" i="25"/>
  <c r="AJ325" i="25"/>
  <c r="R325" i="25"/>
  <c r="S325" i="25" s="1"/>
  <c r="T325" i="25" s="1"/>
  <c r="AC325" i="25"/>
  <c r="AA325" i="25"/>
  <c r="Y196" i="25"/>
  <c r="AD196" i="25" s="1"/>
  <c r="AM196" i="25" s="1"/>
  <c r="AL196" i="25"/>
  <c r="AC196" i="25"/>
  <c r="X114" i="25"/>
  <c r="AB114" i="25"/>
  <c r="Y185" i="25"/>
  <c r="AD185" i="25" s="1"/>
  <c r="AM185" i="25" s="1"/>
  <c r="AL185" i="25"/>
  <c r="X184" i="25"/>
  <c r="AB184" i="25"/>
  <c r="X163" i="25"/>
  <c r="AB163" i="25"/>
  <c r="X130" i="25"/>
  <c r="AB130" i="25"/>
  <c r="Y188" i="25"/>
  <c r="AD188" i="25" s="1"/>
  <c r="AM188" i="25" s="1"/>
  <c r="AL188" i="25"/>
  <c r="AC188" i="25"/>
  <c r="AJ345" i="25"/>
  <c r="R345" i="25"/>
  <c r="S345" i="25" s="1"/>
  <c r="T345" i="25" s="1"/>
  <c r="AC345" i="25"/>
  <c r="AA345" i="25"/>
  <c r="Y138" i="25"/>
  <c r="AD138" i="25" s="1"/>
  <c r="AM138" i="25" s="1"/>
  <c r="AL138" i="25"/>
  <c r="AC138" i="25"/>
  <c r="X104" i="25"/>
  <c r="AB104" i="25"/>
  <c r="X344" i="25"/>
  <c r="AB344" i="25"/>
  <c r="AB306" i="25" l="1"/>
  <c r="AB135" i="25"/>
  <c r="X343" i="25"/>
  <c r="AB206" i="25"/>
  <c r="AB140" i="25"/>
  <c r="AB175" i="25"/>
  <c r="AB339" i="25"/>
  <c r="X76" i="25"/>
  <c r="AL140" i="25"/>
  <c r="Y140" i="25"/>
  <c r="AD140" i="25" s="1"/>
  <c r="AM140" i="25" s="1"/>
  <c r="AC140" i="25"/>
  <c r="AL166" i="25"/>
  <c r="Y166" i="25"/>
  <c r="AD166" i="25" s="1"/>
  <c r="AM166" i="25" s="1"/>
  <c r="Y175" i="25"/>
  <c r="AD175" i="25" s="1"/>
  <c r="AM175" i="25" s="1"/>
  <c r="AL175" i="25"/>
  <c r="AC175" i="25"/>
  <c r="Y98" i="25"/>
  <c r="AD98" i="25" s="1"/>
  <c r="AM98" i="25" s="1"/>
  <c r="AL98" i="25"/>
  <c r="AC98" i="25"/>
  <c r="AL151" i="25"/>
  <c r="Y151" i="25"/>
  <c r="AD151" i="25" s="1"/>
  <c r="AM151" i="25" s="1"/>
  <c r="AC151" i="25"/>
  <c r="AL233" i="25"/>
  <c r="Y233" i="25"/>
  <c r="AD233" i="25" s="1"/>
  <c r="AM233" i="25" s="1"/>
  <c r="AC233" i="25"/>
  <c r="AL311" i="25"/>
  <c r="Y311" i="25"/>
  <c r="AD311" i="25" s="1"/>
  <c r="AM311" i="25" s="1"/>
  <c r="AL74" i="25"/>
  <c r="Y74" i="25"/>
  <c r="AD74" i="25" s="1"/>
  <c r="AM74" i="25" s="1"/>
  <c r="AC74" i="25"/>
  <c r="Y113" i="25"/>
  <c r="AD113" i="25" s="1"/>
  <c r="AM113" i="25" s="1"/>
  <c r="AL113" i="25"/>
  <c r="AC113" i="25"/>
  <c r="AL64" i="25"/>
  <c r="Y64" i="25"/>
  <c r="AD64" i="25" s="1"/>
  <c r="AM64" i="25" s="1"/>
  <c r="Y202" i="25"/>
  <c r="AD202" i="25" s="1"/>
  <c r="AM202" i="25" s="1"/>
  <c r="AL202" i="25"/>
  <c r="AC202" i="25"/>
  <c r="Y214" i="25"/>
  <c r="AD214" i="25" s="1"/>
  <c r="AM214" i="25" s="1"/>
  <c r="AL214" i="25"/>
  <c r="AL278" i="25"/>
  <c r="Y278" i="25"/>
  <c r="AD278" i="25" s="1"/>
  <c r="AM278" i="25" s="1"/>
  <c r="AC278" i="25"/>
  <c r="AL234" i="25"/>
  <c r="Y234" i="25"/>
  <c r="AD234" i="25" s="1"/>
  <c r="AM234" i="25" s="1"/>
  <c r="Y339" i="25"/>
  <c r="AD339" i="25" s="1"/>
  <c r="AM339" i="25" s="1"/>
  <c r="AL339" i="25"/>
  <c r="AC339" i="25"/>
  <c r="Y78" i="25"/>
  <c r="AD78" i="25" s="1"/>
  <c r="AM78" i="25" s="1"/>
  <c r="AL78" i="25"/>
  <c r="AC78" i="25"/>
  <c r="Y212" i="25"/>
  <c r="AD212" i="25" s="1"/>
  <c r="AM212" i="25" s="1"/>
  <c r="AL212" i="25"/>
  <c r="AC212" i="25"/>
  <c r="Y105" i="25"/>
  <c r="AD105" i="25" s="1"/>
  <c r="AM105" i="25" s="1"/>
  <c r="AL105" i="25"/>
  <c r="AC105" i="25"/>
  <c r="X182" i="25"/>
  <c r="AB182" i="25"/>
  <c r="AL141" i="25"/>
  <c r="Y141" i="25"/>
  <c r="AD141" i="25" s="1"/>
  <c r="AM141" i="25" s="1"/>
  <c r="AL30" i="25"/>
  <c r="Y30" i="25"/>
  <c r="AD30" i="25" s="1"/>
  <c r="AM30" i="25" s="1"/>
  <c r="AL240" i="25"/>
  <c r="Y240" i="25"/>
  <c r="AD240" i="25" s="1"/>
  <c r="AM240" i="25" s="1"/>
  <c r="X251" i="25"/>
  <c r="X161" i="25"/>
  <c r="AL80" i="25"/>
  <c r="Y80" i="25"/>
  <c r="AD80" i="25" s="1"/>
  <c r="AM80" i="25" s="1"/>
  <c r="AL310" i="25"/>
  <c r="Y310" i="25"/>
  <c r="AD310" i="25" s="1"/>
  <c r="AM310" i="25" s="1"/>
  <c r="AL283" i="25"/>
  <c r="Y283" i="25"/>
  <c r="AD283" i="25" s="1"/>
  <c r="AM283" i="25" s="1"/>
  <c r="AC283" i="25"/>
  <c r="R364" i="25"/>
  <c r="S10" i="25"/>
  <c r="X125" i="25"/>
  <c r="AB125" i="25"/>
  <c r="AL315" i="25"/>
  <c r="Y315" i="25"/>
  <c r="AD315" i="25" s="1"/>
  <c r="AM315" i="25" s="1"/>
  <c r="AB74" i="25"/>
  <c r="Y224" i="25"/>
  <c r="AD224" i="25" s="1"/>
  <c r="AM224" i="25" s="1"/>
  <c r="AL224" i="25"/>
  <c r="AB278" i="25"/>
  <c r="Y219" i="25"/>
  <c r="AD219" i="25" s="1"/>
  <c r="AM219" i="25" s="1"/>
  <c r="AL219" i="25"/>
  <c r="X15" i="25"/>
  <c r="Y96" i="25"/>
  <c r="AD96" i="25" s="1"/>
  <c r="AM96" i="25" s="1"/>
  <c r="AL96" i="25"/>
  <c r="X293" i="25"/>
  <c r="AB293" i="25"/>
  <c r="AL59" i="25"/>
  <c r="Y59" i="25"/>
  <c r="AD59" i="25" s="1"/>
  <c r="AM59" i="25" s="1"/>
  <c r="AL250" i="25"/>
  <c r="Y250" i="25"/>
  <c r="AD250" i="25" s="1"/>
  <c r="AM250" i="25" s="1"/>
  <c r="Y284" i="25"/>
  <c r="AD284" i="25" s="1"/>
  <c r="AM284" i="25" s="1"/>
  <c r="AL284" i="25"/>
  <c r="AL45" i="25"/>
  <c r="Y45" i="25"/>
  <c r="AD45" i="25" s="1"/>
  <c r="AM45" i="25" s="1"/>
  <c r="Y309" i="25"/>
  <c r="AD309" i="25" s="1"/>
  <c r="AM309" i="25" s="1"/>
  <c r="AL309" i="25"/>
  <c r="AC309" i="25"/>
  <c r="AL216" i="25"/>
  <c r="Y216" i="25"/>
  <c r="AD216" i="25" s="1"/>
  <c r="AM216" i="25" s="1"/>
  <c r="AC216" i="25"/>
  <c r="AL91" i="25"/>
  <c r="Y91" i="25"/>
  <c r="AD91" i="25" s="1"/>
  <c r="AM91" i="25" s="1"/>
  <c r="AL75" i="25"/>
  <c r="Y75" i="25"/>
  <c r="AD75" i="25" s="1"/>
  <c r="AM75" i="25" s="1"/>
  <c r="Y221" i="25"/>
  <c r="AD221" i="25" s="1"/>
  <c r="AM221" i="25" s="1"/>
  <c r="AL221" i="25"/>
  <c r="Y106" i="25"/>
  <c r="AD106" i="25" s="1"/>
  <c r="AM106" i="25" s="1"/>
  <c r="AL106" i="25"/>
  <c r="Y19" i="25"/>
  <c r="AD19" i="25" s="1"/>
  <c r="AM19" i="25" s="1"/>
  <c r="AL19" i="25"/>
  <c r="Y245" i="25"/>
  <c r="AD245" i="25" s="1"/>
  <c r="AM245" i="25" s="1"/>
  <c r="AL245" i="25"/>
  <c r="Y316" i="25"/>
  <c r="AD316" i="25" s="1"/>
  <c r="AM316" i="25" s="1"/>
  <c r="AL316" i="25"/>
  <c r="AC316" i="25"/>
  <c r="AL295" i="25"/>
  <c r="Y295" i="25"/>
  <c r="AD295" i="25" s="1"/>
  <c r="AM295" i="25" s="1"/>
  <c r="AC295" i="25"/>
  <c r="Y207" i="25"/>
  <c r="AD207" i="25" s="1"/>
  <c r="AM207" i="25" s="1"/>
  <c r="AL207" i="25"/>
  <c r="Y127" i="25"/>
  <c r="AD127" i="25" s="1"/>
  <c r="AM127" i="25" s="1"/>
  <c r="AL127" i="25"/>
  <c r="Y121" i="25"/>
  <c r="AD121" i="25" s="1"/>
  <c r="AM121" i="25" s="1"/>
  <c r="AL121" i="25"/>
  <c r="Y174" i="25"/>
  <c r="AD174" i="25" s="1"/>
  <c r="AM174" i="25" s="1"/>
  <c r="AL174" i="25"/>
  <c r="Y297" i="25"/>
  <c r="AD297" i="25" s="1"/>
  <c r="AM297" i="25" s="1"/>
  <c r="AL297" i="25"/>
  <c r="X117" i="25"/>
  <c r="AB117" i="25"/>
  <c r="Y56" i="25"/>
  <c r="AD56" i="25" s="1"/>
  <c r="AM56" i="25" s="1"/>
  <c r="AL56" i="25"/>
  <c r="AB113" i="25"/>
  <c r="Y162" i="25"/>
  <c r="AD162" i="25" s="1"/>
  <c r="AM162" i="25" s="1"/>
  <c r="AL162" i="25"/>
  <c r="X228" i="25"/>
  <c r="AB228" i="25"/>
  <c r="Y260" i="25"/>
  <c r="AD260" i="25" s="1"/>
  <c r="AM260" i="25" s="1"/>
  <c r="AL260" i="25"/>
  <c r="AL354" i="25"/>
  <c r="Y354" i="25"/>
  <c r="AD354" i="25" s="1"/>
  <c r="AM354" i="25" s="1"/>
  <c r="X345" i="25"/>
  <c r="AB345" i="25"/>
  <c r="Y86" i="25"/>
  <c r="AD86" i="25" s="1"/>
  <c r="AM86" i="25" s="1"/>
  <c r="AL86" i="25"/>
  <c r="AB15" i="25"/>
  <c r="Y289" i="25"/>
  <c r="AD289" i="25" s="1"/>
  <c r="AM289" i="25" s="1"/>
  <c r="AL289" i="25"/>
  <c r="AL265" i="25"/>
  <c r="Y265" i="25"/>
  <c r="AD265" i="25" s="1"/>
  <c r="AM265" i="25" s="1"/>
  <c r="AL53" i="25"/>
  <c r="Y53" i="25"/>
  <c r="AD53" i="25" s="1"/>
  <c r="AM53" i="25" s="1"/>
  <c r="AL48" i="25"/>
  <c r="Y48" i="25"/>
  <c r="AD48" i="25" s="1"/>
  <c r="AM48" i="25" s="1"/>
  <c r="AC48" i="25"/>
  <c r="Y280" i="25"/>
  <c r="AD280" i="25" s="1"/>
  <c r="AM280" i="25" s="1"/>
  <c r="AL280" i="25"/>
  <c r="Y272" i="25"/>
  <c r="AD272" i="25" s="1"/>
  <c r="AM272" i="25" s="1"/>
  <c r="AL272" i="25"/>
  <c r="Y73" i="25"/>
  <c r="AD73" i="25" s="1"/>
  <c r="AM73" i="25" s="1"/>
  <c r="AL73" i="25"/>
  <c r="AB78" i="25"/>
  <c r="W204" i="25"/>
  <c r="X204" i="25" s="1"/>
  <c r="AB204" i="25"/>
  <c r="AL65" i="25"/>
  <c r="Y65" i="25"/>
  <c r="AD65" i="25" s="1"/>
  <c r="AM65" i="25" s="1"/>
  <c r="AL256" i="25"/>
  <c r="Y256" i="25"/>
  <c r="AD256" i="25" s="1"/>
  <c r="AM256" i="25" s="1"/>
  <c r="AC256" i="25"/>
  <c r="AL296" i="25"/>
  <c r="Y296" i="25"/>
  <c r="AD296" i="25" s="1"/>
  <c r="AM296" i="25" s="1"/>
  <c r="X243" i="25"/>
  <c r="AB243" i="25"/>
  <c r="AL343" i="25"/>
  <c r="Y343" i="25"/>
  <c r="AD343" i="25" s="1"/>
  <c r="AM343" i="25" s="1"/>
  <c r="AA364" i="25"/>
  <c r="AA361" i="25"/>
  <c r="AL268" i="25"/>
  <c r="Y268" i="25"/>
  <c r="AD268" i="25" s="1"/>
  <c r="AM268" i="25" s="1"/>
  <c r="AC268" i="25"/>
  <c r="AL269" i="25"/>
  <c r="Y269" i="25"/>
  <c r="AD269" i="25" s="1"/>
  <c r="AM269" i="25" s="1"/>
  <c r="Y46" i="25"/>
  <c r="AD46" i="25" s="1"/>
  <c r="AM46" i="25" s="1"/>
  <c r="AL46" i="25"/>
  <c r="AL199" i="25"/>
  <c r="Y199" i="25"/>
  <c r="AD199" i="25" s="1"/>
  <c r="AM199" i="25" s="1"/>
  <c r="AC199" i="25"/>
  <c r="Y349" i="25"/>
  <c r="AD349" i="25" s="1"/>
  <c r="AM349" i="25" s="1"/>
  <c r="AL349" i="25"/>
  <c r="Y341" i="25"/>
  <c r="AD341" i="25" s="1"/>
  <c r="AM341" i="25" s="1"/>
  <c r="AL341" i="25"/>
  <c r="Y14" i="25"/>
  <c r="AD14" i="25" s="1"/>
  <c r="AM14" i="25" s="1"/>
  <c r="AL14" i="25"/>
  <c r="AL232" i="25"/>
  <c r="Y232" i="25"/>
  <c r="AD232" i="25" s="1"/>
  <c r="AM232" i="25" s="1"/>
  <c r="X325" i="25"/>
  <c r="AB325" i="25"/>
  <c r="Y206" i="25"/>
  <c r="AD206" i="25" s="1"/>
  <c r="AM206" i="25" s="1"/>
  <c r="AL206" i="25"/>
  <c r="Y170" i="25"/>
  <c r="AD170" i="25" s="1"/>
  <c r="AM170" i="25" s="1"/>
  <c r="AL170" i="25"/>
  <c r="Y285" i="25"/>
  <c r="AD285" i="25" s="1"/>
  <c r="AM285" i="25" s="1"/>
  <c r="AL285" i="25"/>
  <c r="AB105" i="25"/>
  <c r="Y52" i="25"/>
  <c r="AD52" i="25" s="1"/>
  <c r="AM52" i="25" s="1"/>
  <c r="AL52" i="25"/>
  <c r="AL302" i="25"/>
  <c r="Y302" i="25"/>
  <c r="AD302" i="25" s="1"/>
  <c r="AM302" i="25" s="1"/>
  <c r="X81" i="25"/>
  <c r="AB81" i="25"/>
  <c r="AL255" i="25"/>
  <c r="Y255" i="25"/>
  <c r="AD255" i="25" s="1"/>
  <c r="AM255" i="25" s="1"/>
  <c r="AC255" i="25"/>
  <c r="AL312" i="25"/>
  <c r="Y312" i="25"/>
  <c r="AD312" i="25" s="1"/>
  <c r="AM312" i="25" s="1"/>
  <c r="Y326" i="25"/>
  <c r="AD326" i="25" s="1"/>
  <c r="AM326" i="25" s="1"/>
  <c r="AL326" i="25"/>
  <c r="AC326" i="25"/>
  <c r="X303" i="25"/>
  <c r="AB303" i="25"/>
  <c r="AL210" i="25"/>
  <c r="Y210" i="25"/>
  <c r="AD210" i="25" s="1"/>
  <c r="AM210" i="25" s="1"/>
  <c r="Y130" i="25"/>
  <c r="AD130" i="25" s="1"/>
  <c r="AM130" i="25" s="1"/>
  <c r="AL130" i="25"/>
  <c r="Y267" i="25"/>
  <c r="AD267" i="25" s="1"/>
  <c r="AM267" i="25" s="1"/>
  <c r="AL267" i="25"/>
  <c r="Y227" i="25"/>
  <c r="AD227" i="25" s="1"/>
  <c r="AM227" i="25" s="1"/>
  <c r="AL227" i="25"/>
  <c r="Y184" i="25"/>
  <c r="AD184" i="25" s="1"/>
  <c r="AM184" i="25" s="1"/>
  <c r="AL184" i="25"/>
  <c r="AC184" i="25"/>
  <c r="AL247" i="25"/>
  <c r="Y247" i="25"/>
  <c r="AD247" i="25" s="1"/>
  <c r="AM247" i="25" s="1"/>
  <c r="AL101" i="25"/>
  <c r="Y101" i="25"/>
  <c r="AD101" i="25" s="1"/>
  <c r="AM101" i="25" s="1"/>
  <c r="AC101" i="25"/>
  <c r="AB202" i="25"/>
  <c r="X186" i="25"/>
  <c r="AB186" i="25"/>
  <c r="Y110" i="25"/>
  <c r="AD110" i="25" s="1"/>
  <c r="AM110" i="25" s="1"/>
  <c r="AL110" i="25"/>
  <c r="AB214" i="25"/>
  <c r="Y304" i="25"/>
  <c r="AD304" i="25" s="1"/>
  <c r="AM304" i="25" s="1"/>
  <c r="AL304" i="25"/>
  <c r="Y22" i="25"/>
  <c r="AD22" i="25" s="1"/>
  <c r="AM22" i="25" s="1"/>
  <c r="AL22" i="25"/>
  <c r="X263" i="25"/>
  <c r="AB263" i="25"/>
  <c r="Y100" i="25"/>
  <c r="AD100" i="25" s="1"/>
  <c r="AM100" i="25" s="1"/>
  <c r="AL100" i="25"/>
  <c r="AC100" i="25"/>
  <c r="Y217" i="25"/>
  <c r="AD217" i="25" s="1"/>
  <c r="AM217" i="25" s="1"/>
  <c r="AL217" i="25"/>
  <c r="X205" i="25"/>
  <c r="Y158" i="25"/>
  <c r="AD158" i="25" s="1"/>
  <c r="AM158" i="25" s="1"/>
  <c r="AL158" i="25"/>
  <c r="AL275" i="25"/>
  <c r="Y275" i="25"/>
  <c r="AD275" i="25" s="1"/>
  <c r="AM275" i="25" s="1"/>
  <c r="Y331" i="25"/>
  <c r="AD331" i="25" s="1"/>
  <c r="AM331" i="25" s="1"/>
  <c r="AL331" i="25"/>
  <c r="AL300" i="25"/>
  <c r="Y300" i="25"/>
  <c r="AD300" i="25" s="1"/>
  <c r="AM300" i="25" s="1"/>
  <c r="AL29" i="25"/>
  <c r="Y29" i="25"/>
  <c r="AD29" i="25" s="1"/>
  <c r="AM29" i="25" s="1"/>
  <c r="AL357" i="25"/>
  <c r="Y357" i="25"/>
  <c r="AD357" i="25" s="1"/>
  <c r="AM357" i="25" s="1"/>
  <c r="Y82" i="25"/>
  <c r="AD82" i="25" s="1"/>
  <c r="AM82" i="25" s="1"/>
  <c r="AL82" i="25"/>
  <c r="AB233" i="25"/>
  <c r="Y76" i="25"/>
  <c r="AD76" i="25" s="1"/>
  <c r="AM76" i="25" s="1"/>
  <c r="AL76" i="25"/>
  <c r="AC76" i="25"/>
  <c r="AL72" i="25"/>
  <c r="Y72" i="25"/>
  <c r="AD72" i="25" s="1"/>
  <c r="AM72" i="25" s="1"/>
  <c r="AL290" i="25"/>
  <c r="Y290" i="25"/>
  <c r="AD290" i="25" s="1"/>
  <c r="AM290" i="25" s="1"/>
  <c r="AL314" i="25"/>
  <c r="Y314" i="25"/>
  <c r="AD314" i="25" s="1"/>
  <c r="AM314" i="25" s="1"/>
  <c r="AL264" i="25"/>
  <c r="Y264" i="25"/>
  <c r="AD264" i="25" s="1"/>
  <c r="AM264" i="25" s="1"/>
  <c r="AL49" i="25"/>
  <c r="Y49" i="25"/>
  <c r="AD49" i="25" s="1"/>
  <c r="AM49" i="25" s="1"/>
  <c r="Y103" i="25"/>
  <c r="AD103" i="25" s="1"/>
  <c r="AM103" i="25" s="1"/>
  <c r="AL103" i="25"/>
  <c r="Y145" i="25"/>
  <c r="AD145" i="25" s="1"/>
  <c r="AM145" i="25" s="1"/>
  <c r="AL145" i="25"/>
  <c r="X122" i="25"/>
  <c r="AB122" i="25"/>
  <c r="X338" i="25"/>
  <c r="AB338" i="25"/>
  <c r="AL273" i="25"/>
  <c r="Y273" i="25"/>
  <c r="AD273" i="25" s="1"/>
  <c r="AM273" i="25" s="1"/>
  <c r="AC273" i="25"/>
  <c r="X54" i="25"/>
  <c r="AB54" i="25"/>
  <c r="X231" i="25"/>
  <c r="AB231" i="25"/>
  <c r="Y172" i="25"/>
  <c r="AD172" i="25" s="1"/>
  <c r="AM172" i="25" s="1"/>
  <c r="AL172" i="25"/>
  <c r="AL225" i="25"/>
  <c r="Y225" i="25"/>
  <c r="AD225" i="25" s="1"/>
  <c r="AM225" i="25" s="1"/>
  <c r="Y239" i="25"/>
  <c r="AD239" i="25" s="1"/>
  <c r="AM239" i="25" s="1"/>
  <c r="AL239" i="25"/>
  <c r="X348" i="25"/>
  <c r="AB348" i="25"/>
  <c r="Y152" i="25"/>
  <c r="AD152" i="25" s="1"/>
  <c r="AM152" i="25" s="1"/>
  <c r="AL152" i="25"/>
  <c r="Y180" i="25"/>
  <c r="AD180" i="25" s="1"/>
  <c r="AM180" i="25" s="1"/>
  <c r="AL180" i="25"/>
  <c r="AL211" i="25"/>
  <c r="Y211" i="25"/>
  <c r="AD211" i="25" s="1"/>
  <c r="AM211" i="25" s="1"/>
  <c r="Y34" i="25"/>
  <c r="AD34" i="25" s="1"/>
  <c r="AM34" i="25" s="1"/>
  <c r="AL34" i="25"/>
  <c r="AL294" i="25"/>
  <c r="Y294" i="25"/>
  <c r="AD294" i="25" s="1"/>
  <c r="AM294" i="25" s="1"/>
  <c r="X323" i="25"/>
  <c r="AB323" i="25"/>
  <c r="X60" i="25"/>
  <c r="Y11" i="25"/>
  <c r="AD11" i="25" s="1"/>
  <c r="AM11" i="25" s="1"/>
  <c r="AL11" i="25"/>
  <c r="AL291" i="25"/>
  <c r="Y291" i="25"/>
  <c r="AD291" i="25" s="1"/>
  <c r="AM291" i="25" s="1"/>
  <c r="AC291" i="25"/>
  <c r="AL344" i="25"/>
  <c r="Y344" i="25"/>
  <c r="AD344" i="25" s="1"/>
  <c r="AM344" i="25" s="1"/>
  <c r="AC344" i="25"/>
  <c r="AL111" i="25"/>
  <c r="Y111" i="25"/>
  <c r="AD111" i="25" s="1"/>
  <c r="AM111" i="25" s="1"/>
  <c r="X102" i="25"/>
  <c r="AB102" i="25"/>
  <c r="W99" i="25"/>
  <c r="AL35" i="25"/>
  <c r="Y35" i="25"/>
  <c r="AD35" i="25" s="1"/>
  <c r="AM35" i="25" s="1"/>
  <c r="W262" i="25"/>
  <c r="X262" i="25" s="1"/>
  <c r="AB262" i="25"/>
  <c r="X36" i="25"/>
  <c r="AB36" i="25"/>
  <c r="Y31" i="25"/>
  <c r="AD31" i="25" s="1"/>
  <c r="AM31" i="25" s="1"/>
  <c r="AL31" i="25"/>
  <c r="AL241" i="25"/>
  <c r="Y241" i="25"/>
  <c r="AD241" i="25" s="1"/>
  <c r="AM241" i="25" s="1"/>
  <c r="AL88" i="25"/>
  <c r="Y88" i="25"/>
  <c r="AD88" i="25" s="1"/>
  <c r="AM88" i="25" s="1"/>
  <c r="AL281" i="25"/>
  <c r="Y281" i="25"/>
  <c r="AD281" i="25" s="1"/>
  <c r="AM281" i="25" s="1"/>
  <c r="X198" i="25"/>
  <c r="AB198" i="25"/>
  <c r="Y57" i="25"/>
  <c r="AD57" i="25" s="1"/>
  <c r="AM57" i="25" s="1"/>
  <c r="AL57" i="25"/>
  <c r="AL257" i="25"/>
  <c r="Y257" i="25"/>
  <c r="AD257" i="25" s="1"/>
  <c r="AM257" i="25" s="1"/>
  <c r="AL317" i="25"/>
  <c r="Y317" i="25"/>
  <c r="AD317" i="25" s="1"/>
  <c r="AM317" i="25" s="1"/>
  <c r="Y282" i="25"/>
  <c r="AD282" i="25" s="1"/>
  <c r="AM282" i="25" s="1"/>
  <c r="AL282" i="25"/>
  <c r="AL355" i="25"/>
  <c r="Y355" i="25"/>
  <c r="AD355" i="25" s="1"/>
  <c r="AM355" i="25" s="1"/>
  <c r="Y21" i="25"/>
  <c r="AD21" i="25" s="1"/>
  <c r="AM21" i="25" s="1"/>
  <c r="AL21" i="25"/>
  <c r="AL114" i="25"/>
  <c r="Y114" i="25"/>
  <c r="AD114" i="25" s="1"/>
  <c r="AM114" i="25" s="1"/>
  <c r="Y223" i="25"/>
  <c r="AD223" i="25" s="1"/>
  <c r="AM223" i="25" s="1"/>
  <c r="AL223" i="25"/>
  <c r="AL119" i="25"/>
  <c r="Y119" i="25"/>
  <c r="AD119" i="25" s="1"/>
  <c r="AM119" i="25" s="1"/>
  <c r="AB311" i="25"/>
  <c r="AB166" i="25"/>
  <c r="AL190" i="25"/>
  <c r="Y190" i="25"/>
  <c r="AD190" i="25" s="1"/>
  <c r="AM190" i="25" s="1"/>
  <c r="Y93" i="25"/>
  <c r="AD93" i="25" s="1"/>
  <c r="AM93" i="25" s="1"/>
  <c r="AL93" i="25"/>
  <c r="Y157" i="25"/>
  <c r="AD157" i="25" s="1"/>
  <c r="AM157" i="25" s="1"/>
  <c r="AL157" i="25"/>
  <c r="Y336" i="25"/>
  <c r="AD336" i="25" s="1"/>
  <c r="AM336" i="25" s="1"/>
  <c r="AL336" i="25"/>
  <c r="AC336" i="25"/>
  <c r="AL32" i="25"/>
  <c r="Y32" i="25"/>
  <c r="AD32" i="25" s="1"/>
  <c r="AM32" i="25" s="1"/>
  <c r="AC32" i="25"/>
  <c r="Y356" i="25"/>
  <c r="AD356" i="25" s="1"/>
  <c r="AM356" i="25" s="1"/>
  <c r="AL356" i="25"/>
  <c r="AL20" i="25"/>
  <c r="Y20" i="25"/>
  <c r="AD20" i="25" s="1"/>
  <c r="AM20" i="25" s="1"/>
  <c r="X147" i="25"/>
  <c r="AB147" i="25"/>
  <c r="AL238" i="25"/>
  <c r="Y238" i="25"/>
  <c r="AD238" i="25" s="1"/>
  <c r="AM238" i="25" s="1"/>
  <c r="X301" i="25"/>
  <c r="AB301" i="25"/>
  <c r="X319" i="25"/>
  <c r="AB319" i="25"/>
  <c r="AL189" i="25"/>
  <c r="Y189" i="25"/>
  <c r="AD189" i="25" s="1"/>
  <c r="AM189" i="25" s="1"/>
  <c r="Y160" i="25"/>
  <c r="AD160" i="25" s="1"/>
  <c r="AM160" i="25" s="1"/>
  <c r="AL160" i="25"/>
  <c r="AL254" i="25"/>
  <c r="Y254" i="25"/>
  <c r="AD254" i="25" s="1"/>
  <c r="AM254" i="25" s="1"/>
  <c r="AL322" i="25"/>
  <c r="Y322" i="25"/>
  <c r="AD322" i="25" s="1"/>
  <c r="AM322" i="25" s="1"/>
  <c r="AL242" i="25"/>
  <c r="Y242" i="25"/>
  <c r="AD242" i="25" s="1"/>
  <c r="AM242" i="25" s="1"/>
  <c r="AL334" i="25"/>
  <c r="Y334" i="25"/>
  <c r="AD334" i="25" s="1"/>
  <c r="AM334" i="25" s="1"/>
  <c r="AL33" i="25"/>
  <c r="Y33" i="25"/>
  <c r="AD33" i="25" s="1"/>
  <c r="AM33" i="25" s="1"/>
  <c r="AL129" i="25"/>
  <c r="Y129" i="25"/>
  <c r="AD129" i="25" s="1"/>
  <c r="AM129" i="25" s="1"/>
  <c r="Y27" i="25"/>
  <c r="AD27" i="25" s="1"/>
  <c r="AM27" i="25" s="1"/>
  <c r="AL27" i="25"/>
  <c r="AL139" i="25"/>
  <c r="Y139" i="25"/>
  <c r="AD139" i="25" s="1"/>
  <c r="AM139" i="25" s="1"/>
  <c r="AL25" i="25"/>
  <c r="Y25" i="25"/>
  <c r="AD25" i="25" s="1"/>
  <c r="AM25" i="25" s="1"/>
  <c r="AL24" i="25"/>
  <c r="Y24" i="25"/>
  <c r="AD24" i="25" s="1"/>
  <c r="AM24" i="25" s="1"/>
  <c r="AL159" i="25"/>
  <c r="Y159" i="25"/>
  <c r="AD159" i="25" s="1"/>
  <c r="AM159" i="25" s="1"/>
  <c r="AC159" i="25"/>
  <c r="X330" i="25"/>
  <c r="AB330" i="25"/>
  <c r="Y351" i="25"/>
  <c r="AD351" i="25" s="1"/>
  <c r="AM351" i="25" s="1"/>
  <c r="AL351" i="25"/>
  <c r="AC351" i="25"/>
  <c r="AL229" i="25"/>
  <c r="Y229" i="25"/>
  <c r="AD229" i="25" s="1"/>
  <c r="AM229" i="25" s="1"/>
  <c r="AL358" i="25"/>
  <c r="Y358" i="25"/>
  <c r="AD358" i="25" s="1"/>
  <c r="AM358" i="25" s="1"/>
  <c r="Y306" i="25"/>
  <c r="AD306" i="25" s="1"/>
  <c r="AM306" i="25" s="1"/>
  <c r="AL306" i="25"/>
  <c r="AC306" i="25"/>
  <c r="Y137" i="25"/>
  <c r="AD137" i="25" s="1"/>
  <c r="AM137" i="25" s="1"/>
  <c r="AL137" i="25"/>
  <c r="Y187" i="25"/>
  <c r="AD187" i="25" s="1"/>
  <c r="AM187" i="25" s="1"/>
  <c r="AL187" i="25"/>
  <c r="Y148" i="25"/>
  <c r="AD148" i="25" s="1"/>
  <c r="AM148" i="25" s="1"/>
  <c r="AL148" i="25"/>
  <c r="AC148" i="25"/>
  <c r="X274" i="25"/>
  <c r="AB274" i="25"/>
  <c r="Y136" i="25"/>
  <c r="AD136" i="25" s="1"/>
  <c r="AM136" i="25" s="1"/>
  <c r="AL136" i="25"/>
  <c r="AC136" i="25"/>
  <c r="Y115" i="25"/>
  <c r="AD115" i="25" s="1"/>
  <c r="AM115" i="25" s="1"/>
  <c r="AL115" i="25"/>
  <c r="X332" i="25"/>
  <c r="AB332" i="25"/>
  <c r="AL104" i="25"/>
  <c r="Y104" i="25"/>
  <c r="AD104" i="25" s="1"/>
  <c r="AM104" i="25" s="1"/>
  <c r="Y164" i="25"/>
  <c r="AD164" i="25" s="1"/>
  <c r="AM164" i="25" s="1"/>
  <c r="AL164" i="25"/>
  <c r="AC164" i="25"/>
  <c r="AL123" i="25"/>
  <c r="Y123" i="25"/>
  <c r="AD123" i="25" s="1"/>
  <c r="AM123" i="25" s="1"/>
  <c r="X146" i="25"/>
  <c r="AB146" i="25"/>
  <c r="Y288" i="25"/>
  <c r="AD288" i="25" s="1"/>
  <c r="AM288" i="25" s="1"/>
  <c r="AL288" i="25"/>
  <c r="X328" i="25"/>
  <c r="AB328" i="25"/>
  <c r="Y321" i="25"/>
  <c r="AD321" i="25" s="1"/>
  <c r="AM321" i="25" s="1"/>
  <c r="AL321" i="25"/>
  <c r="AC321" i="25"/>
  <c r="AL222" i="25"/>
  <c r="Y222" i="25"/>
  <c r="AD222" i="25" s="1"/>
  <c r="AM222" i="25" s="1"/>
  <c r="AC222" i="25"/>
  <c r="AL42" i="25"/>
  <c r="Y42" i="25"/>
  <c r="AD42" i="25" s="1"/>
  <c r="AM42" i="25" s="1"/>
  <c r="AL299" i="25"/>
  <c r="Y299" i="25"/>
  <c r="AD299" i="25" s="1"/>
  <c r="AM299" i="25" s="1"/>
  <c r="AC299" i="25"/>
  <c r="AL85" i="25"/>
  <c r="Y85" i="25"/>
  <c r="AD85" i="25" s="1"/>
  <c r="AM85" i="25" s="1"/>
  <c r="AL70" i="25"/>
  <c r="Y70" i="25"/>
  <c r="AD70" i="25" s="1"/>
  <c r="AM70" i="25" s="1"/>
  <c r="AL133" i="25"/>
  <c r="Y133" i="25"/>
  <c r="AD133" i="25" s="1"/>
  <c r="AM133" i="25" s="1"/>
  <c r="X171" i="25"/>
  <c r="AB171" i="25"/>
  <c r="Y286" i="25"/>
  <c r="AD286" i="25" s="1"/>
  <c r="AM286" i="25" s="1"/>
  <c r="AL286" i="25"/>
  <c r="AL40" i="25"/>
  <c r="Y40" i="25"/>
  <c r="AD40" i="25" s="1"/>
  <c r="AM40" i="25" s="1"/>
  <c r="AL169" i="25"/>
  <c r="Y169" i="25"/>
  <c r="AD169" i="25" s="1"/>
  <c r="AM169" i="25" s="1"/>
  <c r="Y292" i="25"/>
  <c r="AD292" i="25" s="1"/>
  <c r="AM292" i="25" s="1"/>
  <c r="AL292" i="25"/>
  <c r="Y194" i="25"/>
  <c r="AD194" i="25" s="1"/>
  <c r="AM194" i="25" s="1"/>
  <c r="AL194" i="25"/>
  <c r="AL248" i="25"/>
  <c r="Y248" i="25"/>
  <c r="AD248" i="25" s="1"/>
  <c r="AM248" i="25" s="1"/>
  <c r="Y163" i="25"/>
  <c r="AD163" i="25" s="1"/>
  <c r="AM163" i="25" s="1"/>
  <c r="AL163" i="25"/>
  <c r="AC163" i="25"/>
  <c r="AL193" i="25"/>
  <c r="Y193" i="25"/>
  <c r="AD193" i="25" s="1"/>
  <c r="AM193" i="25" s="1"/>
  <c r="AC193" i="25"/>
  <c r="AL226" i="25"/>
  <c r="Y226" i="25"/>
  <c r="AD226" i="25" s="1"/>
  <c r="AM226" i="25" s="1"/>
  <c r="Y12" i="25"/>
  <c r="AD12" i="25" s="1"/>
  <c r="AM12" i="25" s="1"/>
  <c r="AL12" i="25"/>
  <c r="AL195" i="25"/>
  <c r="Y195" i="25"/>
  <c r="AD195" i="25" s="1"/>
  <c r="AM195" i="25" s="1"/>
  <c r="AL237" i="25"/>
  <c r="Y237" i="25"/>
  <c r="AD237" i="25" s="1"/>
  <c r="AM237" i="25" s="1"/>
  <c r="AL108" i="25"/>
  <c r="Y108" i="25"/>
  <c r="AD108" i="25" s="1"/>
  <c r="AM108" i="25" s="1"/>
  <c r="AL201" i="25"/>
  <c r="Y201" i="25"/>
  <c r="AD201" i="25" s="1"/>
  <c r="AM201" i="25" s="1"/>
  <c r="AL109" i="25"/>
  <c r="Y109" i="25"/>
  <c r="AD109" i="25" s="1"/>
  <c r="AM109" i="25" s="1"/>
  <c r="Y16" i="25"/>
  <c r="AD16" i="25" s="1"/>
  <c r="AM16" i="25" s="1"/>
  <c r="AL16" i="25"/>
  <c r="AL67" i="25"/>
  <c r="Y67" i="25"/>
  <c r="AD67" i="25" s="1"/>
  <c r="AM67" i="25" s="1"/>
  <c r="Y135" i="25"/>
  <c r="AD135" i="25" s="1"/>
  <c r="AM135" i="25" s="1"/>
  <c r="AL135" i="25"/>
  <c r="AC135" i="25"/>
  <c r="AL305" i="25"/>
  <c r="Y305" i="25"/>
  <c r="AD305" i="25" s="1"/>
  <c r="AM305" i="25" s="1"/>
  <c r="AL337" i="25"/>
  <c r="Y337" i="25"/>
  <c r="AD337" i="25" s="1"/>
  <c r="AM337" i="25" s="1"/>
  <c r="W361" i="25" l="1"/>
  <c r="Y204" i="25"/>
  <c r="AD204" i="25" s="1"/>
  <c r="AM204" i="25" s="1"/>
  <c r="AL204" i="25"/>
  <c r="AC204" i="25"/>
  <c r="AL262" i="25"/>
  <c r="Y262" i="25"/>
  <c r="AD262" i="25" s="1"/>
  <c r="AM262" i="25" s="1"/>
  <c r="AC262" i="25"/>
  <c r="AL60" i="25"/>
  <c r="Y60" i="25"/>
  <c r="AD60" i="25" s="1"/>
  <c r="AM60" i="25" s="1"/>
  <c r="AC60" i="25"/>
  <c r="AL186" i="25"/>
  <c r="Y186" i="25"/>
  <c r="AD186" i="25" s="1"/>
  <c r="AM186" i="25" s="1"/>
  <c r="Y251" i="25"/>
  <c r="AD251" i="25" s="1"/>
  <c r="AM251" i="25" s="1"/>
  <c r="AL251" i="25"/>
  <c r="AL325" i="25"/>
  <c r="Y325" i="25"/>
  <c r="AD325" i="25" s="1"/>
  <c r="AM325" i="25" s="1"/>
  <c r="X99" i="25"/>
  <c r="Y182" i="25"/>
  <c r="AD182" i="25" s="1"/>
  <c r="AM182" i="25" s="1"/>
  <c r="AL182" i="25"/>
  <c r="AC182" i="25"/>
  <c r="AL15" i="25"/>
  <c r="Y15" i="25"/>
  <c r="AD15" i="25" s="1"/>
  <c r="AM15" i="25" s="1"/>
  <c r="AL323" i="25"/>
  <c r="Y323" i="25"/>
  <c r="AD323" i="25" s="1"/>
  <c r="AM323" i="25" s="1"/>
  <c r="AC323" i="25"/>
  <c r="AL319" i="25"/>
  <c r="Y319" i="25"/>
  <c r="AD319" i="25" s="1"/>
  <c r="AM319" i="25" s="1"/>
  <c r="Y338" i="25"/>
  <c r="AD338" i="25" s="1"/>
  <c r="AM338" i="25" s="1"/>
  <c r="AL338" i="25"/>
  <c r="AC338" i="25"/>
  <c r="Y125" i="25"/>
  <c r="AD125" i="25" s="1"/>
  <c r="AM125" i="25" s="1"/>
  <c r="AL125" i="25"/>
  <c r="Y146" i="25"/>
  <c r="AD146" i="25" s="1"/>
  <c r="AM146" i="25" s="1"/>
  <c r="AL146" i="25"/>
  <c r="AB99" i="25"/>
  <c r="S365" i="25"/>
  <c r="S364" i="25"/>
  <c r="T10" i="25"/>
  <c r="AL263" i="25"/>
  <c r="Y263" i="25"/>
  <c r="AD263" i="25" s="1"/>
  <c r="AM263" i="25" s="1"/>
  <c r="AC263" i="25"/>
  <c r="Y147" i="25"/>
  <c r="AD147" i="25" s="1"/>
  <c r="AM147" i="25" s="1"/>
  <c r="AL147" i="25"/>
  <c r="AL303" i="25"/>
  <c r="Y303" i="25"/>
  <c r="AD303" i="25" s="1"/>
  <c r="AM303" i="25" s="1"/>
  <c r="W364" i="25"/>
  <c r="AL198" i="25"/>
  <c r="Y198" i="25"/>
  <c r="AD198" i="25" s="1"/>
  <c r="AM198" i="25" s="1"/>
  <c r="AL332" i="25"/>
  <c r="Y332" i="25"/>
  <c r="AD332" i="25" s="1"/>
  <c r="AM332" i="25" s="1"/>
  <c r="Y117" i="25"/>
  <c r="AD117" i="25" s="1"/>
  <c r="AM117" i="25" s="1"/>
  <c r="AL117" i="25"/>
  <c r="Y348" i="25"/>
  <c r="AD348" i="25" s="1"/>
  <c r="AM348" i="25" s="1"/>
  <c r="AL348" i="25"/>
  <c r="AL228" i="25"/>
  <c r="Y228" i="25"/>
  <c r="AD228" i="25" s="1"/>
  <c r="AM228" i="25" s="1"/>
  <c r="AC228" i="25"/>
  <c r="AL54" i="25"/>
  <c r="Y54" i="25"/>
  <c r="AD54" i="25" s="1"/>
  <c r="AM54" i="25" s="1"/>
  <c r="AL243" i="25"/>
  <c r="Y243" i="25"/>
  <c r="AD243" i="25" s="1"/>
  <c r="AM243" i="25" s="1"/>
  <c r="AL102" i="25"/>
  <c r="Y102" i="25"/>
  <c r="AD102" i="25" s="1"/>
  <c r="AM102" i="25" s="1"/>
  <c r="AL330" i="25"/>
  <c r="Y330" i="25"/>
  <c r="AD330" i="25" s="1"/>
  <c r="AM330" i="25" s="1"/>
  <c r="AL293" i="25"/>
  <c r="Y293" i="25"/>
  <c r="AD293" i="25" s="1"/>
  <c r="AM293" i="25" s="1"/>
  <c r="Y36" i="25"/>
  <c r="AD36" i="25" s="1"/>
  <c r="AM36" i="25" s="1"/>
  <c r="AL36" i="25"/>
  <c r="AL205" i="25"/>
  <c r="Y205" i="25"/>
  <c r="AD205" i="25" s="1"/>
  <c r="AM205" i="25" s="1"/>
  <c r="Y301" i="25"/>
  <c r="AD301" i="25" s="1"/>
  <c r="AM301" i="25" s="1"/>
  <c r="AL301" i="25"/>
  <c r="Y81" i="25"/>
  <c r="AD81" i="25" s="1"/>
  <c r="AM81" i="25" s="1"/>
  <c r="AL81" i="25"/>
  <c r="AC81" i="25"/>
  <c r="AC364" i="25" s="1"/>
  <c r="Y122" i="25"/>
  <c r="AD122" i="25" s="1"/>
  <c r="AM122" i="25" s="1"/>
  <c r="AL122" i="25"/>
  <c r="AL274" i="25"/>
  <c r="Y274" i="25"/>
  <c r="AD274" i="25" s="1"/>
  <c r="AM274" i="25" s="1"/>
  <c r="AL345" i="25"/>
  <c r="Y345" i="25"/>
  <c r="AD345" i="25" s="1"/>
  <c r="AM345" i="25" s="1"/>
  <c r="Y161" i="25"/>
  <c r="AD161" i="25" s="1"/>
  <c r="AM161" i="25" s="1"/>
  <c r="AL161" i="25"/>
  <c r="AC161" i="25"/>
  <c r="Y231" i="25"/>
  <c r="AD231" i="25" s="1"/>
  <c r="AM231" i="25" s="1"/>
  <c r="AL231" i="25"/>
  <c r="Y328" i="25"/>
  <c r="AD328" i="25" s="1"/>
  <c r="AM328" i="25" s="1"/>
  <c r="AL328" i="25"/>
  <c r="AL171" i="25"/>
  <c r="Y171" i="25"/>
  <c r="AD171" i="25" s="1"/>
  <c r="AM171" i="25" s="1"/>
  <c r="AC361" i="25" l="1"/>
  <c r="AL99" i="25"/>
  <c r="Y99" i="25"/>
  <c r="AD99" i="25" s="1"/>
  <c r="AM99" i="25" s="1"/>
  <c r="T364" i="25"/>
  <c r="T361" i="25"/>
  <c r="X10" i="25"/>
  <c r="AB10" i="25"/>
  <c r="AB364" i="25" l="1"/>
  <c r="AB361" i="25"/>
  <c r="X361" i="25"/>
  <c r="AL10" i="25"/>
  <c r="Y10" i="25"/>
  <c r="AD10" i="25" s="1"/>
  <c r="AM10" i="25" s="1"/>
  <c r="AL361" i="25" l="1"/>
  <c r="Y361" i="25"/>
</calcChain>
</file>

<file path=xl/sharedStrings.xml><?xml version="1.0" encoding="utf-8"?>
<sst xmlns="http://schemas.openxmlformats.org/spreadsheetml/2006/main" count="1735" uniqueCount="431">
  <si>
    <t>uniform property percentage</t>
  </si>
  <si>
    <t>uniform income percentage</t>
  </si>
  <si>
    <t>1. Calculation of effort goal (target local share)</t>
  </si>
  <si>
    <t>2. Calculation of annual increments toward goal (required local contribution)</t>
  </si>
  <si>
    <t>Analysis of Gap Closing</t>
  </si>
  <si>
    <t>Increments</t>
  </si>
  <si>
    <t>Thresholds</t>
  </si>
  <si>
    <t>Effort Reduction</t>
  </si>
  <si>
    <t>OPTION TO ACTIVATE THIS INCREMENT</t>
  </si>
  <si>
    <t>SUMMARY FOR EXPORT (reads from columns to the left)</t>
  </si>
  <si>
    <t xml:space="preserve">maximum </t>
  </si>
  <si>
    <t>target local</t>
  </si>
  <si>
    <t>required</t>
  </si>
  <si>
    <t>preliminary</t>
  </si>
  <si>
    <t>percentage</t>
  </si>
  <si>
    <t>dollar</t>
  </si>
  <si>
    <t>local effort</t>
  </si>
  <si>
    <t>combined</t>
  </si>
  <si>
    <t>local contribution</t>
  </si>
  <si>
    <t>contribution</t>
  </si>
  <si>
    <t>target</t>
  </si>
  <si>
    <t>local</t>
  </si>
  <si>
    <t>shortfall</t>
  </si>
  <si>
    <t>increment</t>
  </si>
  <si>
    <t>excess effort</t>
  </si>
  <si>
    <t>Before</t>
  </si>
  <si>
    <t>After implementation</t>
  </si>
  <si>
    <t>CEY%</t>
  </si>
  <si>
    <t>total</t>
  </si>
  <si>
    <t>from property</t>
  </si>
  <si>
    <t>DOR total</t>
  </si>
  <si>
    <t>from income</t>
  </si>
  <si>
    <t xml:space="preserve">effort </t>
  </si>
  <si>
    <t>CEY %</t>
  </si>
  <si>
    <t>foundation pct=</t>
  </si>
  <si>
    <t>(lesser of max local</t>
  </si>
  <si>
    <t xml:space="preserve">local </t>
  </si>
  <si>
    <t xml:space="preserve">mrgf </t>
  </si>
  <si>
    <t>percentage of</t>
  </si>
  <si>
    <t>from target</t>
  </si>
  <si>
    <t>toward</t>
  </si>
  <si>
    <t>excess</t>
  </si>
  <si>
    <t>times effort</t>
  </si>
  <si>
    <t>CEY% &gt; 175%</t>
  </si>
  <si>
    <t xml:space="preserve">percentage </t>
  </si>
  <si>
    <t>below effort</t>
  </si>
  <si>
    <t>above effort</t>
  </si>
  <si>
    <t>distance from</t>
  </si>
  <si>
    <t>found</t>
  </si>
  <si>
    <t>local share</t>
  </si>
  <si>
    <t>MRGF</t>
  </si>
  <si>
    <t>RLC</t>
  </si>
  <si>
    <t>LEA</t>
  </si>
  <si>
    <t>Town</t>
  </si>
  <si>
    <t>wealth</t>
  </si>
  <si>
    <t>yield</t>
  </si>
  <si>
    <t>foundation</t>
  </si>
  <si>
    <t>Found</t>
  </si>
  <si>
    <t>or effort yield)</t>
  </si>
  <si>
    <t>share</t>
  </si>
  <si>
    <t>effort</t>
  </si>
  <si>
    <t>reduction %</t>
  </si>
  <si>
    <t>of foundation</t>
  </si>
  <si>
    <t>Town code</t>
  </si>
  <si>
    <t>Abington</t>
  </si>
  <si>
    <t>Acton</t>
  </si>
  <si>
    <t>Acushnet</t>
  </si>
  <si>
    <t>Adams</t>
  </si>
  <si>
    <t>Agawam</t>
  </si>
  <si>
    <t>Alford</t>
  </si>
  <si>
    <t>Amesbury</t>
  </si>
  <si>
    <t>Amherst</t>
  </si>
  <si>
    <t>Andover</t>
  </si>
  <si>
    <t>Arlington</t>
  </si>
  <si>
    <t>Ashburnham</t>
  </si>
  <si>
    <t>Ashby</t>
  </si>
  <si>
    <t>Ashfield</t>
  </si>
  <si>
    <t>Ashland</t>
  </si>
  <si>
    <t>Athol</t>
  </si>
  <si>
    <t>Attleboro</t>
  </si>
  <si>
    <t>Auburn</t>
  </si>
  <si>
    <t>Avon</t>
  </si>
  <si>
    <t>Ayer</t>
  </si>
  <si>
    <t>Barnstable</t>
  </si>
  <si>
    <t>Barre</t>
  </si>
  <si>
    <t>Becket</t>
  </si>
  <si>
    <t>Bedford</t>
  </si>
  <si>
    <t>Belchertown</t>
  </si>
  <si>
    <t>Bellingham</t>
  </si>
  <si>
    <t>Belmont</t>
  </si>
  <si>
    <t>Berkley</t>
  </si>
  <si>
    <t>Berlin</t>
  </si>
  <si>
    <t>Bernardston</t>
  </si>
  <si>
    <t>Beverly</t>
  </si>
  <si>
    <t>Billerica</t>
  </si>
  <si>
    <t>Blackstone</t>
  </si>
  <si>
    <t>Blandford</t>
  </si>
  <si>
    <t>Bolton</t>
  </si>
  <si>
    <t>Boston</t>
  </si>
  <si>
    <t>Bourne</t>
  </si>
  <si>
    <t>Boxborough</t>
  </si>
  <si>
    <t>Boxford</t>
  </si>
  <si>
    <t>Boylston</t>
  </si>
  <si>
    <t>Braintree</t>
  </si>
  <si>
    <t>Brewster</t>
  </si>
  <si>
    <t>Bridgewater</t>
  </si>
  <si>
    <t>Brimfield</t>
  </si>
  <si>
    <t>Brockton</t>
  </si>
  <si>
    <t>Brookfield</t>
  </si>
  <si>
    <t>Brookline</t>
  </si>
  <si>
    <t>Buckland</t>
  </si>
  <si>
    <t>Burlington</t>
  </si>
  <si>
    <t>Cambridge</t>
  </si>
  <si>
    <t>Canton</t>
  </si>
  <si>
    <t>Carlisle</t>
  </si>
  <si>
    <t>Carver</t>
  </si>
  <si>
    <t>Charlemont</t>
  </si>
  <si>
    <t>Charlton</t>
  </si>
  <si>
    <t>Chatham</t>
  </si>
  <si>
    <t>Chelmsford</t>
  </si>
  <si>
    <t>Chelsea</t>
  </si>
  <si>
    <t>Cheshire</t>
  </si>
  <si>
    <t>Chester</t>
  </si>
  <si>
    <t>Chesterfield</t>
  </si>
  <si>
    <t>Chicopee</t>
  </si>
  <si>
    <t>Chilmark</t>
  </si>
  <si>
    <t>Clarksburg</t>
  </si>
  <si>
    <t>Clinton</t>
  </si>
  <si>
    <t>Cohasset</t>
  </si>
  <si>
    <t>Colrain</t>
  </si>
  <si>
    <t>Concord</t>
  </si>
  <si>
    <t>Conway</t>
  </si>
  <si>
    <t>Cummington</t>
  </si>
  <si>
    <t>Dalton</t>
  </si>
  <si>
    <t>Danvers</t>
  </si>
  <si>
    <t>Dartmouth</t>
  </si>
  <si>
    <t>Dedham</t>
  </si>
  <si>
    <t>Deerfield</t>
  </si>
  <si>
    <t>Dennis</t>
  </si>
  <si>
    <t>Dighton</t>
  </si>
  <si>
    <t>Douglas</t>
  </si>
  <si>
    <t>Dover</t>
  </si>
  <si>
    <t>Dracut</t>
  </si>
  <si>
    <t>Dudley</t>
  </si>
  <si>
    <t>Dunstable</t>
  </si>
  <si>
    <t>Duxbury</t>
  </si>
  <si>
    <t>East Bridgewater</t>
  </si>
  <si>
    <t>East Brookfield</t>
  </si>
  <si>
    <t>Eastham</t>
  </si>
  <si>
    <t>Easthampton</t>
  </si>
  <si>
    <t>East Longmeadow</t>
  </si>
  <si>
    <t>Easton</t>
  </si>
  <si>
    <t>Edgartown</t>
  </si>
  <si>
    <t>Egremont</t>
  </si>
  <si>
    <t>Erving</t>
  </si>
  <si>
    <t>Essex</t>
  </si>
  <si>
    <t>Everett</t>
  </si>
  <si>
    <t>Fairhaven</t>
  </si>
  <si>
    <t>Fall River</t>
  </si>
  <si>
    <t>Falmouth</t>
  </si>
  <si>
    <t>Fitchburg</t>
  </si>
  <si>
    <t>Florida</t>
  </si>
  <si>
    <t>Foxborough</t>
  </si>
  <si>
    <t>Framingham</t>
  </si>
  <si>
    <t>Franklin</t>
  </si>
  <si>
    <t>Freetown</t>
  </si>
  <si>
    <t>Gardner</t>
  </si>
  <si>
    <t>Aquinnah</t>
  </si>
  <si>
    <t>Georgetown</t>
  </si>
  <si>
    <t>Gill</t>
  </si>
  <si>
    <t>Gloucester</t>
  </si>
  <si>
    <t>Goshen</t>
  </si>
  <si>
    <t>Gosnold</t>
  </si>
  <si>
    <t>Grafton</t>
  </si>
  <si>
    <t>Granby</t>
  </si>
  <si>
    <t>Granville</t>
  </si>
  <si>
    <t>Great Barrington</t>
  </si>
  <si>
    <t>Greenfield</t>
  </si>
  <si>
    <t>Groton</t>
  </si>
  <si>
    <t>Groveland</t>
  </si>
  <si>
    <t>Hadley</t>
  </si>
  <si>
    <t>Halifax</t>
  </si>
  <si>
    <t>Hamilton</t>
  </si>
  <si>
    <t>Hampden</t>
  </si>
  <si>
    <t>Hancock</t>
  </si>
  <si>
    <t>Hanover</t>
  </si>
  <si>
    <t>Hanson</t>
  </si>
  <si>
    <t>Hardwick</t>
  </si>
  <si>
    <t>Harvard</t>
  </si>
  <si>
    <t>Harwich</t>
  </si>
  <si>
    <t>Hatfield</t>
  </si>
  <si>
    <t>Haverhill</t>
  </si>
  <si>
    <t>Hawley</t>
  </si>
  <si>
    <t>Heath</t>
  </si>
  <si>
    <t>Hingham</t>
  </si>
  <si>
    <t>Hinsdale</t>
  </si>
  <si>
    <t>Holbrook</t>
  </si>
  <si>
    <t>Holden</t>
  </si>
  <si>
    <t>Holland</t>
  </si>
  <si>
    <t>Holliston</t>
  </si>
  <si>
    <t>Holyoke</t>
  </si>
  <si>
    <t>Hopedale</t>
  </si>
  <si>
    <t>Hopkinton</t>
  </si>
  <si>
    <t>Hubbardston</t>
  </si>
  <si>
    <t>Hudson</t>
  </si>
  <si>
    <t>Hull</t>
  </si>
  <si>
    <t>Huntington</t>
  </si>
  <si>
    <t>Ipswich</t>
  </si>
  <si>
    <t>Kingston</t>
  </si>
  <si>
    <t>Lakeville</t>
  </si>
  <si>
    <t>Lancaster</t>
  </si>
  <si>
    <t>Lanesborough</t>
  </si>
  <si>
    <t>Lawrence</t>
  </si>
  <si>
    <t>Lee</t>
  </si>
  <si>
    <t>Leicester</t>
  </si>
  <si>
    <t>Lenox</t>
  </si>
  <si>
    <t>Leominster</t>
  </si>
  <si>
    <t>Leverett</t>
  </si>
  <si>
    <t>Lexington</t>
  </si>
  <si>
    <t>Leyden</t>
  </si>
  <si>
    <t>Lincoln</t>
  </si>
  <si>
    <t>Littleton</t>
  </si>
  <si>
    <t>Longmeadow</t>
  </si>
  <si>
    <t>Lowell</t>
  </si>
  <si>
    <t>Ludlow</t>
  </si>
  <si>
    <t>Lunenburg</t>
  </si>
  <si>
    <t>Lynn</t>
  </si>
  <si>
    <t>Lynnfield</t>
  </si>
  <si>
    <t>Malden</t>
  </si>
  <si>
    <t>Manchester</t>
  </si>
  <si>
    <t>Mansfield</t>
  </si>
  <si>
    <t>Marblehead</t>
  </si>
  <si>
    <t>Marion</t>
  </si>
  <si>
    <t>Marlborough</t>
  </si>
  <si>
    <t>Marshfield</t>
  </si>
  <si>
    <t>Mashpee</t>
  </si>
  <si>
    <t>Mattapoisett</t>
  </si>
  <si>
    <t>Maynard</t>
  </si>
  <si>
    <t>Medfield</t>
  </si>
  <si>
    <t>Medford</t>
  </si>
  <si>
    <t>Medway</t>
  </si>
  <si>
    <t>Melrose</t>
  </si>
  <si>
    <t>Mendon</t>
  </si>
  <si>
    <t>Merrimac</t>
  </si>
  <si>
    <t>Methuen</t>
  </si>
  <si>
    <t>Middleborough</t>
  </si>
  <si>
    <t>Middlefield</t>
  </si>
  <si>
    <t>Middleton</t>
  </si>
  <si>
    <t>Milford</t>
  </si>
  <si>
    <t>Millbury</t>
  </si>
  <si>
    <t>Millis</t>
  </si>
  <si>
    <t>Millville</t>
  </si>
  <si>
    <t>Milton</t>
  </si>
  <si>
    <t>Monroe</t>
  </si>
  <si>
    <t>Monson</t>
  </si>
  <si>
    <t>Montague</t>
  </si>
  <si>
    <t>Monterey</t>
  </si>
  <si>
    <t>Montgomery</t>
  </si>
  <si>
    <t>Mount Washington</t>
  </si>
  <si>
    <t>Nahant</t>
  </si>
  <si>
    <t>Nantucket</t>
  </si>
  <si>
    <t>Natick</t>
  </si>
  <si>
    <t>Needham</t>
  </si>
  <si>
    <t>New Ashford</t>
  </si>
  <si>
    <t>New Bedford</t>
  </si>
  <si>
    <t>New Braintree</t>
  </si>
  <si>
    <t>Newbury</t>
  </si>
  <si>
    <t>Newburyport</t>
  </si>
  <si>
    <t>New Marlborough</t>
  </si>
  <si>
    <t>New Salem</t>
  </si>
  <si>
    <t>Newton</t>
  </si>
  <si>
    <t>Norfolk</t>
  </si>
  <si>
    <t>North Adams</t>
  </si>
  <si>
    <t>Northampton</t>
  </si>
  <si>
    <t>North Andover</t>
  </si>
  <si>
    <t>North Attleborough</t>
  </si>
  <si>
    <t>Northborough</t>
  </si>
  <si>
    <t>Northbridge</t>
  </si>
  <si>
    <t>North Brookfield</t>
  </si>
  <si>
    <t>Northfield</t>
  </si>
  <si>
    <t>North Reading</t>
  </si>
  <si>
    <t>Norton</t>
  </si>
  <si>
    <t>Norwell</t>
  </si>
  <si>
    <t>Norwood</t>
  </si>
  <si>
    <t>Oak Bluffs</t>
  </si>
  <si>
    <t>Oakham</t>
  </si>
  <si>
    <t>Orange</t>
  </si>
  <si>
    <t>Orleans</t>
  </si>
  <si>
    <t>Otis</t>
  </si>
  <si>
    <t>Oxford</t>
  </si>
  <si>
    <t>Palmer</t>
  </si>
  <si>
    <t>Paxton</t>
  </si>
  <si>
    <t>Peabody</t>
  </si>
  <si>
    <t>Pelham</t>
  </si>
  <si>
    <t>Pembroke</t>
  </si>
  <si>
    <t>Pepperell</t>
  </si>
  <si>
    <t>Peru</t>
  </si>
  <si>
    <t>Petersham</t>
  </si>
  <si>
    <t>Phillipston</t>
  </si>
  <si>
    <t>Pittsfield</t>
  </si>
  <si>
    <t>Plainfield</t>
  </si>
  <si>
    <t>Plainville</t>
  </si>
  <si>
    <t>Plymouth</t>
  </si>
  <si>
    <t>Plympton</t>
  </si>
  <si>
    <t>Princeton</t>
  </si>
  <si>
    <t>Provincetown</t>
  </si>
  <si>
    <t>Quincy</t>
  </si>
  <si>
    <t>Randolph</t>
  </si>
  <si>
    <t>Raynham</t>
  </si>
  <si>
    <t>Reading</t>
  </si>
  <si>
    <t>Rehoboth</t>
  </si>
  <si>
    <t>Revere</t>
  </si>
  <si>
    <t>Richmond</t>
  </si>
  <si>
    <t>Rochester</t>
  </si>
  <si>
    <t>Rockland</t>
  </si>
  <si>
    <t>Rockport</t>
  </si>
  <si>
    <t>Rowe</t>
  </si>
  <si>
    <t>Rowley</t>
  </si>
  <si>
    <t>Royalston</t>
  </si>
  <si>
    <t>Russell</t>
  </si>
  <si>
    <t>Rutland</t>
  </si>
  <si>
    <t>Salem</t>
  </si>
  <si>
    <t>Salisbury</t>
  </si>
  <si>
    <t>Sandisfield</t>
  </si>
  <si>
    <t>Sandwich</t>
  </si>
  <si>
    <t>Saugus</t>
  </si>
  <si>
    <t>Savoy</t>
  </si>
  <si>
    <t>Scituate</t>
  </si>
  <si>
    <t>Seekonk</t>
  </si>
  <si>
    <t>Sharon</t>
  </si>
  <si>
    <t>Sheffield</t>
  </si>
  <si>
    <t>Shelburne</t>
  </si>
  <si>
    <t>Sherborn</t>
  </si>
  <si>
    <t>Shirley</t>
  </si>
  <si>
    <t>Shrewsbury</t>
  </si>
  <si>
    <t>Shutesbury</t>
  </si>
  <si>
    <t>Somerset</t>
  </si>
  <si>
    <t>Somerville</t>
  </si>
  <si>
    <t>Southampton</t>
  </si>
  <si>
    <t>Southborough</t>
  </si>
  <si>
    <t>Southbridge</t>
  </si>
  <si>
    <t>South Hadley</t>
  </si>
  <si>
    <t>Southwick</t>
  </si>
  <si>
    <t>Spencer</t>
  </si>
  <si>
    <t>Springfield</t>
  </si>
  <si>
    <t>Sterling</t>
  </si>
  <si>
    <t>Stockbridge</t>
  </si>
  <si>
    <t>Stoneham</t>
  </si>
  <si>
    <t>Stoughton</t>
  </si>
  <si>
    <t>Stow</t>
  </si>
  <si>
    <t>Sturbridge</t>
  </si>
  <si>
    <t>Sudbury</t>
  </si>
  <si>
    <t>Sunderland</t>
  </si>
  <si>
    <t>Sutton</t>
  </si>
  <si>
    <t>Swampscott</t>
  </si>
  <si>
    <t>Swansea</t>
  </si>
  <si>
    <t>Taunton</t>
  </si>
  <si>
    <t>Templeton</t>
  </si>
  <si>
    <t>Tewksbury</t>
  </si>
  <si>
    <t>Tisbury</t>
  </si>
  <si>
    <t>Tolland</t>
  </si>
  <si>
    <t>Topsfield</t>
  </si>
  <si>
    <t>Townsend</t>
  </si>
  <si>
    <t>Truro</t>
  </si>
  <si>
    <t>Tyngsborough</t>
  </si>
  <si>
    <t>Tyringham</t>
  </si>
  <si>
    <t>Upton</t>
  </si>
  <si>
    <t>Uxbridge</t>
  </si>
  <si>
    <t>Wakefield</t>
  </si>
  <si>
    <t>Wales</t>
  </si>
  <si>
    <t>Walpole</t>
  </si>
  <si>
    <t>Waltham</t>
  </si>
  <si>
    <t>Ware</t>
  </si>
  <si>
    <t>Wareham</t>
  </si>
  <si>
    <t>Warren</t>
  </si>
  <si>
    <t>Warwick</t>
  </si>
  <si>
    <t>Washington</t>
  </si>
  <si>
    <t>Watertown</t>
  </si>
  <si>
    <t>Wayland</t>
  </si>
  <si>
    <t>Webster</t>
  </si>
  <si>
    <t>Wellesley</t>
  </si>
  <si>
    <t>Wellfleet</t>
  </si>
  <si>
    <t>Wendell</t>
  </si>
  <si>
    <t>Wenham</t>
  </si>
  <si>
    <t>Westborough</t>
  </si>
  <si>
    <t>West Boylston</t>
  </si>
  <si>
    <t>West Bridgewater</t>
  </si>
  <si>
    <t>West Brookfield</t>
  </si>
  <si>
    <t>Westfield</t>
  </si>
  <si>
    <t>Westford</t>
  </si>
  <si>
    <t>Westhampton</t>
  </si>
  <si>
    <t>Westminster</t>
  </si>
  <si>
    <t>West Newbury</t>
  </si>
  <si>
    <t>Weston</t>
  </si>
  <si>
    <t>Westport</t>
  </si>
  <si>
    <t>West Springfield</t>
  </si>
  <si>
    <t>West Stockbridge</t>
  </si>
  <si>
    <t>West Tisbury</t>
  </si>
  <si>
    <t>Westwood</t>
  </si>
  <si>
    <t>Weymouth</t>
  </si>
  <si>
    <t>Whately</t>
  </si>
  <si>
    <t>Whitman</t>
  </si>
  <si>
    <t>Wilbraham</t>
  </si>
  <si>
    <t>Williamsburg</t>
  </si>
  <si>
    <t>Williamstown</t>
  </si>
  <si>
    <t>Wilmington</t>
  </si>
  <si>
    <t>Winchendon</t>
  </si>
  <si>
    <t>Winchester</t>
  </si>
  <si>
    <t>Windsor</t>
  </si>
  <si>
    <t>Winthrop</t>
  </si>
  <si>
    <t>Woburn</t>
  </si>
  <si>
    <t>Worcester</t>
  </si>
  <si>
    <t>Worthington</t>
  </si>
  <si>
    <t>Wrentham</t>
  </si>
  <si>
    <t>Yarmouth</t>
  </si>
  <si>
    <t>STATE TOTAL</t>
  </si>
  <si>
    <t>FY25</t>
  </si>
  <si>
    <t>82.5% Cap</t>
  </si>
  <si>
    <t>100% Cap</t>
  </si>
  <si>
    <t>NO Cap</t>
  </si>
  <si>
    <t>FY26</t>
  </si>
  <si>
    <t>DOR updated 11/25/24
3</t>
  </si>
  <si>
    <t>DOR 12/6/24
5</t>
  </si>
  <si>
    <t>c70fy25
14</t>
  </si>
  <si>
    <t>DOR updated 1/14/25
15</t>
  </si>
  <si>
    <t>EQV 2024</t>
  </si>
  <si>
    <t>income 2022</t>
  </si>
  <si>
    <t>Reduction</t>
  </si>
  <si>
    <t>Increase</t>
  </si>
  <si>
    <t>Compare Target Local Contributions</t>
  </si>
  <si>
    <t>Compare Required Local Contributions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</si>
</sst>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0.0000%"/>
    <numFmt numFmtId="165" formatCode="0.0%"/>
    <numFmt numFmtId="166" formatCode="_(* #,##0_);_(* \(#,##0\);_(* &quot;-&quot;??_);_(@_)"/>
    <numFmt numFmtId="167" formatCode="_(* #,##0.0000_);_(* \(#,##0.0000\);_(* &quot;-&quot;????_);_(@_)"/>
    <numFmt numFmtId="168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9"/>
      <name val="Calibri"/>
      <family val="2"/>
      <scheme val="minor"/>
    </font>
    <font>
      <sz val="10"/>
      <name val="Courier"/>
    </font>
    <font>
      <sz val="8"/>
      <name val="Calibri"/>
      <family val="2"/>
      <scheme val="minor"/>
    </font>
    <font>
      <sz val="10"/>
      <name val="Arial"/>
      <family val="2"/>
    </font>
    <font>
      <sz val="9"/>
      <name val="Calibri"/>
      <family val="2"/>
      <scheme val="minor"/>
    </font>
    <font>
      <u/>
      <sz val="10"/>
      <color indexed="12"/>
      <name val="Courier"/>
      <family val="3"/>
    </font>
    <font>
      <u/>
      <sz val="9"/>
      <color indexed="12"/>
      <name val="Calibri"/>
      <family val="2"/>
      <scheme val="minor"/>
    </font>
    <font>
      <b/>
      <sz val="9"/>
      <color rgb="FFFF0000"/>
      <name val="Calibri"/>
      <family val="2"/>
      <scheme val="minor"/>
    </font>
    <font>
      <i/>
      <sz val="9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i/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4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</cellStyleXfs>
  <cellXfs count="112">
    <xf numFmtId="0" fontId="0" fillId="0" borderId="0" xfId="0"/>
    <xf numFmtId="0" fontId="5" fillId="0" borderId="0" xfId="2" applyFont="1" applyAlignment="1">
      <alignment horizontal="left" wrapText="1"/>
    </xf>
    <xf numFmtId="166" fontId="5" fillId="0" borderId="0" xfId="3" applyNumberFormat="1" applyFont="1" applyAlignment="1">
      <alignment horizontal="left" wrapText="1"/>
    </xf>
    <xf numFmtId="167" fontId="5" fillId="0" borderId="0" xfId="2" applyNumberFormat="1" applyFont="1" applyAlignment="1">
      <alignment horizontal="left" wrapText="1"/>
    </xf>
    <xf numFmtId="0" fontId="5" fillId="0" borderId="0" xfId="2" applyFont="1" applyAlignment="1">
      <alignment horizontal="center" wrapText="1"/>
    </xf>
    <xf numFmtId="0" fontId="5" fillId="0" borderId="0" xfId="2" applyFont="1" applyAlignment="1">
      <alignment horizontal="right" wrapText="1"/>
    </xf>
    <xf numFmtId="0" fontId="7" fillId="0" borderId="0" xfId="2" applyFont="1" applyAlignment="1">
      <alignment wrapText="1"/>
    </xf>
    <xf numFmtId="0" fontId="9" fillId="0" borderId="0" xfId="5" applyFont="1" applyFill="1" applyAlignment="1" applyProtection="1"/>
    <xf numFmtId="166" fontId="7" fillId="0" borderId="0" xfId="3" applyNumberFormat="1" applyFont="1" applyAlignment="1">
      <alignment wrapText="1"/>
    </xf>
    <xf numFmtId="0" fontId="7" fillId="0" borderId="0" xfId="2" applyFont="1"/>
    <xf numFmtId="167" fontId="7" fillId="0" borderId="0" xfId="2" applyNumberFormat="1" applyFont="1" applyAlignment="1">
      <alignment wrapText="1"/>
    </xf>
    <xf numFmtId="0" fontId="7" fillId="0" borderId="0" xfId="2" applyFont="1" applyAlignment="1">
      <alignment horizontal="center" wrapText="1"/>
    </xf>
    <xf numFmtId="0" fontId="7" fillId="0" borderId="0" xfId="2" applyFont="1" applyAlignment="1">
      <alignment horizontal="right" wrapText="1"/>
    </xf>
    <xf numFmtId="14" fontId="9" fillId="0" borderId="0" xfId="5" applyNumberFormat="1" applyFont="1" applyFill="1" applyAlignment="1" applyProtection="1"/>
    <xf numFmtId="166" fontId="7" fillId="0" borderId="0" xfId="2" applyNumberFormat="1" applyFont="1"/>
    <xf numFmtId="0" fontId="7" fillId="0" borderId="0" xfId="2" applyFont="1" applyAlignment="1">
      <alignment horizontal="center"/>
    </xf>
    <xf numFmtId="0" fontId="3" fillId="0" borderId="0" xfId="2" applyFont="1" applyAlignment="1">
      <alignment horizontal="center"/>
    </xf>
    <xf numFmtId="1" fontId="7" fillId="0" borderId="0" xfId="2" applyNumberFormat="1" applyFont="1"/>
    <xf numFmtId="166" fontId="7" fillId="0" borderId="0" xfId="3" applyNumberFormat="1" applyFont="1"/>
    <xf numFmtId="167" fontId="7" fillId="0" borderId="0" xfId="2" applyNumberFormat="1" applyFont="1"/>
    <xf numFmtId="0" fontId="7" fillId="0" borderId="0" xfId="2" applyFont="1" applyAlignment="1">
      <alignment horizontal="right"/>
    </xf>
    <xf numFmtId="0" fontId="3" fillId="5" borderId="0" xfId="2" applyFont="1" applyFill="1" applyAlignment="1">
      <alignment horizontal="center"/>
    </xf>
    <xf numFmtId="10" fontId="3" fillId="2" borderId="0" xfId="2" applyNumberFormat="1" applyFont="1" applyFill="1" applyAlignment="1">
      <alignment horizontal="center"/>
    </xf>
    <xf numFmtId="2" fontId="3" fillId="2" borderId="0" xfId="2" applyNumberFormat="1" applyFont="1" applyFill="1" applyAlignment="1">
      <alignment horizontal="center"/>
    </xf>
    <xf numFmtId="0" fontId="3" fillId="0" borderId="0" xfId="2" applyFont="1"/>
    <xf numFmtId="0" fontId="3" fillId="5" borderId="0" xfId="2" applyFont="1" applyFill="1"/>
    <xf numFmtId="1" fontId="7" fillId="0" borderId="0" xfId="2" applyNumberFormat="1" applyFont="1" applyAlignment="1">
      <alignment horizontal="center"/>
    </xf>
    <xf numFmtId="164" fontId="3" fillId="2" borderId="0" xfId="2" applyNumberFormat="1" applyFont="1" applyFill="1" applyAlignment="1">
      <alignment horizontal="center"/>
    </xf>
    <xf numFmtId="3" fontId="2" fillId="0" borderId="0" xfId="2" quotePrefix="1" applyNumberFormat="1" applyFont="1"/>
    <xf numFmtId="9" fontId="3" fillId="2" borderId="0" xfId="2" applyNumberFormat="1" applyFont="1" applyFill="1" applyAlignment="1">
      <alignment horizontal="center"/>
    </xf>
    <xf numFmtId="166" fontId="3" fillId="0" borderId="0" xfId="3" applyNumberFormat="1" applyFont="1" applyAlignment="1">
      <alignment horizontal="center"/>
    </xf>
    <xf numFmtId="167" fontId="3" fillId="0" borderId="0" xfId="2" applyNumberFormat="1" applyFont="1" applyAlignment="1">
      <alignment horizontal="center"/>
    </xf>
    <xf numFmtId="1" fontId="3" fillId="0" borderId="0" xfId="2" applyNumberFormat="1" applyFont="1" applyAlignment="1">
      <alignment horizontal="center"/>
    </xf>
    <xf numFmtId="0" fontId="3" fillId="6" borderId="4" xfId="2" applyFont="1" applyFill="1" applyBorder="1" applyAlignment="1">
      <alignment horizontal="center"/>
    </xf>
    <xf numFmtId="0" fontId="3" fillId="6" borderId="0" xfId="2" applyFont="1" applyFill="1" applyAlignment="1">
      <alignment horizontal="right"/>
    </xf>
    <xf numFmtId="0" fontId="3" fillId="6" borderId="0" xfId="2" applyFont="1" applyFill="1" applyAlignment="1">
      <alignment horizontal="center"/>
    </xf>
    <xf numFmtId="0" fontId="3" fillId="6" borderId="5" xfId="2" applyFont="1" applyFill="1" applyBorder="1" applyAlignment="1">
      <alignment horizontal="center"/>
    </xf>
    <xf numFmtId="0" fontId="10" fillId="0" borderId="0" xfId="2" applyFont="1" applyAlignment="1">
      <alignment horizontal="center"/>
    </xf>
    <xf numFmtId="165" fontId="3" fillId="0" borderId="0" xfId="4" applyNumberFormat="1" applyFont="1" applyFill="1" applyAlignment="1">
      <alignment horizontal="center"/>
    </xf>
    <xf numFmtId="0" fontId="3" fillId="0" borderId="4" xfId="2" applyFont="1" applyBorder="1" applyAlignment="1">
      <alignment horizontal="center"/>
    </xf>
    <xf numFmtId="0" fontId="3" fillId="0" borderId="0" xfId="2" applyFont="1" applyAlignment="1">
      <alignment horizontal="right"/>
    </xf>
    <xf numFmtId="0" fontId="3" fillId="0" borderId="5" xfId="2" applyFont="1" applyBorder="1" applyAlignment="1">
      <alignment horizontal="center"/>
    </xf>
    <xf numFmtId="0" fontId="3" fillId="0" borderId="0" xfId="2" applyFont="1" applyAlignment="1">
      <alignment horizontal="center" vertical="top"/>
    </xf>
    <xf numFmtId="0" fontId="3" fillId="0" borderId="0" xfId="2" applyFont="1" applyAlignment="1">
      <alignment horizontal="left" vertical="top"/>
    </xf>
    <xf numFmtId="165" fontId="3" fillId="2" borderId="0" xfId="2" applyNumberFormat="1" applyFont="1" applyFill="1" applyAlignment="1">
      <alignment horizontal="center"/>
    </xf>
    <xf numFmtId="1" fontId="3" fillId="0" borderId="0" xfId="2" applyNumberFormat="1" applyFont="1" applyAlignment="1">
      <alignment horizontal="center" vertical="top"/>
    </xf>
    <xf numFmtId="166" fontId="3" fillId="0" borderId="0" xfId="3" applyNumberFormat="1" applyFont="1" applyAlignment="1">
      <alignment horizontal="center" vertical="top"/>
    </xf>
    <xf numFmtId="0" fontId="11" fillId="0" borderId="0" xfId="2" applyFont="1" applyAlignment="1">
      <alignment horizontal="center"/>
    </xf>
    <xf numFmtId="0" fontId="2" fillId="0" borderId="0" xfId="2" applyFont="1"/>
    <xf numFmtId="166" fontId="2" fillId="0" borderId="0" xfId="2" applyNumberFormat="1" applyFont="1"/>
    <xf numFmtId="3" fontId="2" fillId="7" borderId="0" xfId="2" quotePrefix="1" applyNumberFormat="1" applyFont="1" applyFill="1"/>
    <xf numFmtId="165" fontId="2" fillId="0" borderId="0" xfId="4" applyNumberFormat="1" applyFont="1" applyBorder="1"/>
    <xf numFmtId="4" fontId="2" fillId="0" borderId="0" xfId="2" quotePrefix="1" applyNumberFormat="1" applyFont="1"/>
    <xf numFmtId="3" fontId="2" fillId="8" borderId="0" xfId="2" quotePrefix="1" applyNumberFormat="1" applyFont="1" applyFill="1"/>
    <xf numFmtId="10" fontId="2" fillId="5" borderId="0" xfId="2" applyNumberFormat="1" applyFont="1" applyFill="1"/>
    <xf numFmtId="2" fontId="2" fillId="0" borderId="0" xfId="2" applyNumberFormat="1" applyFont="1"/>
    <xf numFmtId="10" fontId="2" fillId="0" borderId="0" xfId="2" quotePrefix="1" applyNumberFormat="1" applyFont="1"/>
    <xf numFmtId="3" fontId="2" fillId="0" borderId="0" xfId="2" applyNumberFormat="1" applyFont="1"/>
    <xf numFmtId="4" fontId="2" fillId="0" borderId="0" xfId="2" applyNumberFormat="1" applyFont="1"/>
    <xf numFmtId="166" fontId="2" fillId="0" borderId="0" xfId="3" applyNumberFormat="1" applyFont="1"/>
    <xf numFmtId="167" fontId="2" fillId="0" borderId="0" xfId="2" applyNumberFormat="1" applyFont="1"/>
    <xf numFmtId="10" fontId="2" fillId="0" borderId="4" xfId="4" applyNumberFormat="1" applyFont="1" applyBorder="1" applyAlignment="1">
      <alignment horizontal="center"/>
    </xf>
    <xf numFmtId="10" fontId="2" fillId="0" borderId="0" xfId="4" applyNumberFormat="1" applyFont="1" applyBorder="1" applyAlignment="1">
      <alignment horizontal="left"/>
    </xf>
    <xf numFmtId="10" fontId="2" fillId="0" borderId="0" xfId="4" applyNumberFormat="1" applyFont="1" applyBorder="1"/>
    <xf numFmtId="4" fontId="2" fillId="0" borderId="0" xfId="4" applyNumberFormat="1" applyFont="1" applyBorder="1"/>
    <xf numFmtId="2" fontId="2" fillId="0" borderId="5" xfId="2" applyNumberFormat="1" applyFont="1" applyBorder="1"/>
    <xf numFmtId="9" fontId="2" fillId="0" borderId="0" xfId="2" applyNumberFormat="1" applyFont="1"/>
    <xf numFmtId="10" fontId="2" fillId="0" borderId="0" xfId="2" applyNumberFormat="1" applyFont="1"/>
    <xf numFmtId="0" fontId="12" fillId="0" borderId="0" xfId="2" applyFont="1"/>
    <xf numFmtId="3" fontId="12" fillId="0" borderId="0" xfId="2" applyNumberFormat="1" applyFont="1"/>
    <xf numFmtId="168" fontId="12" fillId="0" borderId="0" xfId="2" quotePrefix="1" applyNumberFormat="1" applyFont="1"/>
    <xf numFmtId="4" fontId="12" fillId="0" borderId="0" xfId="2" applyNumberFormat="1" applyFont="1"/>
    <xf numFmtId="166" fontId="12" fillId="0" borderId="0" xfId="3" applyNumberFormat="1" applyFont="1" applyBorder="1"/>
    <xf numFmtId="10" fontId="2" fillId="0" borderId="6" xfId="4" applyNumberFormat="1" applyFont="1" applyBorder="1" applyAlignment="1">
      <alignment horizontal="center"/>
    </xf>
    <xf numFmtId="10" fontId="2" fillId="0" borderId="7" xfId="4" applyNumberFormat="1" applyFont="1" applyBorder="1" applyAlignment="1">
      <alignment horizontal="left"/>
    </xf>
    <xf numFmtId="10" fontId="2" fillId="0" borderId="7" xfId="4" applyNumberFormat="1" applyFont="1" applyBorder="1"/>
    <xf numFmtId="4" fontId="2" fillId="0" borderId="7" xfId="4" applyNumberFormat="1" applyFont="1" applyBorder="1"/>
    <xf numFmtId="3" fontId="2" fillId="0" borderId="7" xfId="2" applyNumberFormat="1" applyFont="1" applyBorder="1"/>
    <xf numFmtId="2" fontId="2" fillId="0" borderId="8" xfId="2" applyNumberFormat="1" applyFont="1" applyBorder="1"/>
    <xf numFmtId="10" fontId="12" fillId="0" borderId="0" xfId="2" applyNumberFormat="1" applyFont="1"/>
    <xf numFmtId="0" fontId="2" fillId="0" borderId="0" xfId="2" applyFont="1" applyAlignment="1">
      <alignment horizontal="center"/>
    </xf>
    <xf numFmtId="0" fontId="2" fillId="0" borderId="0" xfId="2" applyFont="1" applyAlignment="1">
      <alignment horizontal="right"/>
    </xf>
    <xf numFmtId="4" fontId="12" fillId="0" borderId="0" xfId="2" quotePrefix="1" applyNumberFormat="1" applyFont="1"/>
    <xf numFmtId="166" fontId="12" fillId="0" borderId="0" xfId="3" applyNumberFormat="1" applyFont="1"/>
    <xf numFmtId="1" fontId="12" fillId="0" borderId="0" xfId="2" applyNumberFormat="1" applyFont="1"/>
    <xf numFmtId="9" fontId="12" fillId="0" borderId="0" xfId="4" applyFont="1"/>
    <xf numFmtId="1" fontId="2" fillId="0" borderId="0" xfId="2" applyNumberFormat="1" applyFont="1"/>
    <xf numFmtId="3" fontId="12" fillId="0" borderId="0" xfId="2" applyNumberFormat="1" applyFont="1" applyAlignment="1">
      <alignment horizontal="left"/>
    </xf>
    <xf numFmtId="0" fontId="12" fillId="0" borderId="0" xfId="2" applyFont="1" applyAlignment="1">
      <alignment horizontal="center"/>
    </xf>
    <xf numFmtId="0" fontId="12" fillId="0" borderId="0" xfId="2" applyFont="1" applyAlignment="1">
      <alignment horizontal="center" vertical="top"/>
    </xf>
    <xf numFmtId="2" fontId="12" fillId="0" borderId="0" xfId="2" applyNumberFormat="1" applyFont="1"/>
    <xf numFmtId="165" fontId="14" fillId="0" borderId="0" xfId="4" applyNumberFormat="1" applyFont="1" applyBorder="1"/>
    <xf numFmtId="3" fontId="3" fillId="0" borderId="0" xfId="2" quotePrefix="1" applyNumberFormat="1" applyFont="1" applyAlignment="1">
      <alignment horizontal="center"/>
    </xf>
    <xf numFmtId="166" fontId="3" fillId="0" borderId="0" xfId="2" applyNumberFormat="1" applyFont="1" applyAlignment="1">
      <alignment wrapText="1"/>
    </xf>
    <xf numFmtId="164" fontId="12" fillId="0" borderId="0" xfId="4" applyNumberFormat="1" applyFont="1"/>
    <xf numFmtId="43" fontId="2" fillId="0" borderId="0" xfId="2" applyNumberFormat="1" applyFont="1"/>
    <xf numFmtId="38" fontId="2" fillId="0" borderId="0" xfId="2" applyNumberFormat="1" applyFont="1"/>
    <xf numFmtId="38" fontId="12" fillId="0" borderId="0" xfId="2" applyNumberFormat="1" applyFont="1"/>
    <xf numFmtId="165" fontId="12" fillId="0" borderId="0" xfId="4" applyNumberFormat="1" applyFont="1" applyBorder="1"/>
    <xf numFmtId="0" fontId="5" fillId="9" borderId="0" xfId="2" applyFont="1" applyFill="1" applyAlignment="1">
      <alignment horizontal="left" wrapText="1"/>
    </xf>
    <xf numFmtId="0" fontId="3" fillId="3" borderId="0" xfId="2" applyFont="1" applyFill="1" applyAlignment="1">
      <alignment horizontal="center"/>
    </xf>
    <xf numFmtId="0" fontId="13" fillId="0" borderId="0" xfId="2" applyFont="1" applyAlignment="1">
      <alignment horizontal="center"/>
    </xf>
    <xf numFmtId="0" fontId="3" fillId="3" borderId="0" xfId="2" applyFont="1" applyFill="1" applyAlignment="1">
      <alignment horizontal="center"/>
    </xf>
    <xf numFmtId="166" fontId="3" fillId="0" borderId="0" xfId="2" applyNumberFormat="1" applyFont="1" applyAlignment="1">
      <alignment horizontal="center" wrapText="1"/>
    </xf>
    <xf numFmtId="0" fontId="12" fillId="0" borderId="0" xfId="2" applyFont="1" applyAlignment="1">
      <alignment horizontal="center"/>
    </xf>
    <xf numFmtId="0" fontId="13" fillId="0" borderId="0" xfId="2" applyFont="1" applyAlignment="1">
      <alignment horizontal="center"/>
    </xf>
    <xf numFmtId="0" fontId="3" fillId="6" borderId="1" xfId="2" applyFont="1" applyFill="1" applyBorder="1" applyAlignment="1">
      <alignment horizontal="center"/>
    </xf>
    <xf numFmtId="0" fontId="3" fillId="6" borderId="2" xfId="2" applyFont="1" applyFill="1" applyBorder="1" applyAlignment="1">
      <alignment horizontal="center"/>
    </xf>
    <xf numFmtId="0" fontId="3" fillId="6" borderId="3" xfId="2" applyFont="1" applyFill="1" applyBorder="1" applyAlignment="1">
      <alignment horizontal="center"/>
    </xf>
    <xf numFmtId="0" fontId="3" fillId="0" borderId="0" xfId="2" applyFont="1" applyAlignment="1">
      <alignment horizontal="center"/>
    </xf>
    <xf numFmtId="0" fontId="10" fillId="3" borderId="0" xfId="2" applyFont="1" applyFill="1" applyAlignment="1">
      <alignment horizontal="center"/>
    </xf>
    <xf numFmtId="0" fontId="3" fillId="4" borderId="0" xfId="2" applyFont="1" applyFill="1" applyAlignment="1">
      <alignment horizontal="center" wrapText="1"/>
    </xf>
  </cellXfs>
  <cellStyles count="6">
    <cellStyle name="Comma 2" xfId="3" xr:uid="{62159734-6896-4702-90DD-2D58E44101D8}"/>
    <cellStyle name="Hyperlink" xfId="5" builtinId="8"/>
    <cellStyle name="Normal" xfId="0" builtinId="0"/>
    <cellStyle name="Normal 2" xfId="1" xr:uid="{422233E7-7BA9-4D0B-935C-2B469CE0874C}"/>
    <cellStyle name="Normal 3" xfId="2" xr:uid="{D0D7549A-140F-4C15-B5FC-25C546B6461B}"/>
    <cellStyle name="Percent 2" xfId="4" xr:uid="{2858D10A-1E3F-422A-8162-5DF6021FFE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862E2-0DAB-4E77-87DF-CE2DC3B613E7}">
  <sheetPr codeName="Sheet5"/>
  <dimension ref="A1:AR368"/>
  <sheetViews>
    <sheetView showGridLines="0" zoomScaleNormal="100" workbookViewId="0">
      <pane xSplit="2" ySplit="9" topLeftCell="C351" activePane="bottomRight" state="frozen"/>
      <selection pane="topRight" activeCell="C1" sqref="C1"/>
      <selection pane="bottomLeft" activeCell="A10" sqref="A10"/>
      <selection pane="bottomRight" activeCell="C10" sqref="C10"/>
    </sheetView>
  </sheetViews>
  <sheetFormatPr defaultColWidth="9.81640625" defaultRowHeight="12.75" customHeight="1" x14ac:dyDescent="0.3"/>
  <cols>
    <col min="1" max="1" width="8.54296875" style="48" bestFit="1" customWidth="1"/>
    <col min="2" max="2" width="18.90625" style="48" customWidth="1"/>
    <col min="3" max="3" width="20.81640625" style="48" customWidth="1"/>
    <col min="4" max="4" width="14.26953125" style="48" customWidth="1"/>
    <col min="5" max="5" width="17" style="48" customWidth="1"/>
    <col min="6" max="6" width="14.26953125" style="48" customWidth="1"/>
    <col min="7" max="7" width="15.36328125" style="48" customWidth="1"/>
    <col min="8" max="8" width="14.7265625" style="48" customWidth="1"/>
    <col min="9" max="9" width="10.08984375" style="48" customWidth="1"/>
    <col min="10" max="10" width="15.81640625" style="48" customWidth="1"/>
    <col min="11" max="11" width="16.6328125" style="48" customWidth="1"/>
    <col min="12" max="12" width="10.36328125" style="48" customWidth="1"/>
    <col min="13" max="13" width="10.1796875" style="48" customWidth="1"/>
    <col min="14" max="14" width="15.6328125" style="48" customWidth="1"/>
    <col min="15" max="15" width="13.453125" style="48" customWidth="1"/>
    <col min="16" max="16" width="14.1796875" style="48" customWidth="1"/>
    <col min="17" max="17" width="13.08984375" style="48" customWidth="1"/>
    <col min="18" max="19" width="9.6328125" style="48" customWidth="1"/>
    <col min="20" max="20" width="11.26953125" style="48" customWidth="1"/>
    <col min="21" max="21" width="12.54296875" style="48" customWidth="1"/>
    <col min="22" max="22" width="11.54296875" style="48" customWidth="1"/>
    <col min="23" max="23" width="13.1796875" style="48" customWidth="1"/>
    <col min="24" max="24" width="13.7265625" style="86" customWidth="1"/>
    <col min="25" max="25" width="11.81640625" style="48" customWidth="1"/>
    <col min="26" max="26" width="12.36328125" style="59" customWidth="1"/>
    <col min="27" max="27" width="12.54296875" style="48" customWidth="1"/>
    <col min="28" max="28" width="13.453125" style="48" customWidth="1"/>
    <col min="29" max="29" width="11.7265625" style="48" customWidth="1"/>
    <col min="30" max="30" width="11.54296875" style="48" customWidth="1"/>
    <col min="31" max="31" width="9.81640625" style="48" customWidth="1"/>
    <col min="32" max="32" width="13.7265625" style="60" customWidth="1"/>
    <col min="33" max="33" width="12.54296875" style="80" customWidth="1"/>
    <col min="34" max="34" width="11" style="81" customWidth="1"/>
    <col min="35" max="37" width="9" style="48" customWidth="1"/>
    <col min="38" max="38" width="11.7265625" style="48" customWidth="1"/>
    <col min="39" max="39" width="9.81640625" style="48" customWidth="1"/>
    <col min="40" max="43" width="9.81640625" style="48"/>
    <col min="44" max="44" width="11.54296875" style="48" bestFit="1" customWidth="1"/>
    <col min="45" max="16384" width="9.81640625" style="48"/>
  </cols>
  <sheetData>
    <row r="1" spans="1:44" s="1" customFormat="1" ht="31.5" x14ac:dyDescent="0.25">
      <c r="A1" s="1">
        <v>1</v>
      </c>
      <c r="C1" s="99" t="s">
        <v>421</v>
      </c>
      <c r="D1" s="1">
        <v>4</v>
      </c>
      <c r="E1" s="99" t="s">
        <v>422</v>
      </c>
      <c r="F1" s="1">
        <v>6</v>
      </c>
      <c r="G1" s="1">
        <v>7</v>
      </c>
      <c r="H1" s="1">
        <v>8</v>
      </c>
      <c r="I1" s="1">
        <f>H1+1</f>
        <v>9</v>
      </c>
      <c r="J1" s="1">
        <f t="shared" ref="J1:M1" si="0">I1+1</f>
        <v>10</v>
      </c>
      <c r="K1" s="1">
        <f t="shared" si="0"/>
        <v>11</v>
      </c>
      <c r="L1" s="1">
        <f t="shared" si="0"/>
        <v>12</v>
      </c>
      <c r="M1" s="1">
        <f t="shared" si="0"/>
        <v>13</v>
      </c>
      <c r="N1" s="1" t="s">
        <v>423</v>
      </c>
      <c r="O1" s="99" t="s">
        <v>424</v>
      </c>
      <c r="P1" s="1">
        <v>16</v>
      </c>
      <c r="Q1" s="1">
        <v>17</v>
      </c>
      <c r="R1" s="1">
        <v>18</v>
      </c>
      <c r="S1" s="1">
        <v>19</v>
      </c>
      <c r="T1" s="1">
        <v>20</v>
      </c>
      <c r="U1" s="1">
        <v>21</v>
      </c>
      <c r="V1" s="1">
        <v>22</v>
      </c>
      <c r="W1" s="1">
        <v>23</v>
      </c>
      <c r="X1" s="1">
        <v>24</v>
      </c>
      <c r="Y1" s="1">
        <v>25</v>
      </c>
      <c r="Z1" s="2">
        <v>26</v>
      </c>
      <c r="AA1" s="1">
        <v>27</v>
      </c>
      <c r="AB1" s="1">
        <v>28</v>
      </c>
      <c r="AC1" s="1">
        <v>29</v>
      </c>
      <c r="AD1" s="1">
        <v>30</v>
      </c>
      <c r="AE1" s="1">
        <v>29</v>
      </c>
      <c r="AF1" s="3"/>
      <c r="AG1" s="4"/>
      <c r="AH1" s="5"/>
    </row>
    <row r="2" spans="1:44" s="6" customFormat="1" ht="12" x14ac:dyDescent="0.3">
      <c r="B2" s="7"/>
      <c r="C2" s="102" t="s">
        <v>2</v>
      </c>
      <c r="D2" s="102"/>
      <c r="E2" s="102"/>
      <c r="F2" s="102"/>
      <c r="G2" s="102"/>
      <c r="H2" s="102"/>
      <c r="I2" s="102"/>
      <c r="J2" s="102"/>
      <c r="K2" s="102"/>
      <c r="L2" s="102"/>
      <c r="N2" s="102" t="s">
        <v>3</v>
      </c>
      <c r="O2" s="102"/>
      <c r="P2" s="110"/>
      <c r="Q2" s="102"/>
      <c r="R2" s="102"/>
      <c r="S2" s="102"/>
      <c r="T2" s="102"/>
      <c r="U2" s="102"/>
      <c r="V2" s="102"/>
      <c r="W2" s="110"/>
      <c r="X2" s="110"/>
      <c r="Y2" s="102"/>
      <c r="Z2" s="8"/>
      <c r="AA2" s="111" t="s">
        <v>4</v>
      </c>
      <c r="AB2" s="111"/>
      <c r="AC2" s="111"/>
      <c r="AD2" s="111"/>
      <c r="AE2" s="9"/>
      <c r="AF2" s="10"/>
      <c r="AG2" s="11"/>
      <c r="AH2" s="12"/>
    </row>
    <row r="3" spans="1:44" s="9" customFormat="1" ht="12.75" customHeight="1" x14ac:dyDescent="0.3">
      <c r="B3" s="13"/>
      <c r="H3" s="14"/>
      <c r="I3" s="93"/>
      <c r="O3" s="15"/>
      <c r="S3" s="16" t="s">
        <v>5</v>
      </c>
      <c r="T3" s="16" t="s">
        <v>6</v>
      </c>
      <c r="X3" s="17"/>
      <c r="Z3" s="18"/>
      <c r="AF3" s="19"/>
      <c r="AG3" s="15"/>
      <c r="AH3" s="20"/>
    </row>
    <row r="4" spans="1:44" s="9" customFormat="1" ht="12.75" customHeight="1" x14ac:dyDescent="0.3">
      <c r="D4" s="16" t="s">
        <v>0</v>
      </c>
      <c r="F4" s="16" t="s">
        <v>1</v>
      </c>
      <c r="G4" s="6"/>
      <c r="I4" s="103"/>
      <c r="N4" s="92"/>
      <c r="O4" s="16"/>
      <c r="S4" s="22">
        <v>0.01</v>
      </c>
      <c r="T4" s="23">
        <v>2.5</v>
      </c>
      <c r="V4" s="24" t="s">
        <v>7</v>
      </c>
      <c r="W4" s="25" t="s">
        <v>8</v>
      </c>
      <c r="X4" s="26"/>
      <c r="Z4" s="18"/>
      <c r="AF4" s="19"/>
      <c r="AG4" s="15"/>
      <c r="AH4" s="20"/>
    </row>
    <row r="5" spans="1:44" s="16" customFormat="1" ht="12.75" customHeight="1" x14ac:dyDescent="0.3">
      <c r="D5" s="27">
        <v>3.2428690803992326E-3</v>
      </c>
      <c r="F5" s="27">
        <v>1.5699377926007476E-2</v>
      </c>
      <c r="G5" s="6"/>
      <c r="I5" s="103"/>
      <c r="J5" s="28"/>
      <c r="S5" s="22">
        <v>0.02</v>
      </c>
      <c r="T5" s="23">
        <v>7.5</v>
      </c>
      <c r="V5" s="29" t="e">
        <f>effortred</f>
        <v>#REF!</v>
      </c>
      <c r="W5" s="21">
        <v>1</v>
      </c>
      <c r="X5" s="9"/>
      <c r="Z5" s="30"/>
      <c r="AE5" s="9"/>
      <c r="AF5" s="31"/>
      <c r="AG5" s="106" t="s">
        <v>9</v>
      </c>
      <c r="AH5" s="107"/>
      <c r="AI5" s="107"/>
      <c r="AJ5" s="107"/>
      <c r="AK5" s="107"/>
      <c r="AL5" s="107"/>
      <c r="AM5" s="108"/>
    </row>
    <row r="6" spans="1:44" s="16" customFormat="1" ht="12.75" customHeight="1" x14ac:dyDescent="0.3">
      <c r="I6" s="103"/>
      <c r="J6" s="16" t="s">
        <v>10</v>
      </c>
      <c r="K6" s="16" t="s">
        <v>11</v>
      </c>
      <c r="N6" s="16" t="s">
        <v>12</v>
      </c>
      <c r="P6" s="28"/>
      <c r="Q6" s="16" t="s">
        <v>13</v>
      </c>
      <c r="S6" s="16" t="s">
        <v>14</v>
      </c>
      <c r="T6" s="16" t="s">
        <v>15</v>
      </c>
      <c r="X6" s="32"/>
      <c r="Z6" s="30"/>
      <c r="AE6" s="9"/>
      <c r="AF6" s="31"/>
      <c r="AG6" s="33"/>
      <c r="AH6" s="34"/>
      <c r="AI6" s="35"/>
      <c r="AJ6" s="35"/>
      <c r="AK6" s="35"/>
      <c r="AL6" s="35"/>
      <c r="AM6" s="36"/>
    </row>
    <row r="7" spans="1:44" s="16" customFormat="1" ht="12.75" customHeight="1" x14ac:dyDescent="0.3">
      <c r="D7" s="16" t="s">
        <v>16</v>
      </c>
      <c r="F7" s="16" t="s">
        <v>16</v>
      </c>
      <c r="G7" s="16" t="s">
        <v>17</v>
      </c>
      <c r="J7" s="16" t="s">
        <v>18</v>
      </c>
      <c r="K7" s="16" t="s">
        <v>19</v>
      </c>
      <c r="L7" s="16" t="s">
        <v>20</v>
      </c>
      <c r="M7" s="37"/>
      <c r="N7" s="16" t="s">
        <v>21</v>
      </c>
      <c r="P7" s="16" t="s">
        <v>13</v>
      </c>
      <c r="Q7" s="16" t="s">
        <v>19</v>
      </c>
      <c r="R7" s="16" t="s">
        <v>22</v>
      </c>
      <c r="S7" s="16" t="s">
        <v>23</v>
      </c>
      <c r="T7" s="16" t="s">
        <v>23</v>
      </c>
      <c r="V7" s="16" t="s">
        <v>24</v>
      </c>
      <c r="W7" s="38"/>
      <c r="X7" s="32" t="s">
        <v>12</v>
      </c>
      <c r="Z7" s="30"/>
      <c r="AA7" s="16" t="s">
        <v>25</v>
      </c>
      <c r="AB7" s="109" t="s">
        <v>26</v>
      </c>
      <c r="AC7" s="109"/>
      <c r="AE7" s="9"/>
      <c r="AF7" s="31"/>
      <c r="AG7" s="39"/>
      <c r="AH7" s="40"/>
      <c r="AI7" s="16" t="s">
        <v>27</v>
      </c>
      <c r="AJ7" s="16" t="s">
        <v>20</v>
      </c>
      <c r="AM7" s="41"/>
    </row>
    <row r="8" spans="1:44" s="16" customFormat="1" ht="12.65" customHeight="1" x14ac:dyDescent="0.3">
      <c r="C8" s="16" t="s">
        <v>28</v>
      </c>
      <c r="D8" s="16" t="s">
        <v>29</v>
      </c>
      <c r="E8" s="16" t="s">
        <v>30</v>
      </c>
      <c r="F8" s="16" t="s">
        <v>31</v>
      </c>
      <c r="G8" s="16" t="s">
        <v>32</v>
      </c>
      <c r="H8" s="16" t="e">
        <f>CYr</f>
        <v>#REF!</v>
      </c>
      <c r="I8" s="16" t="s">
        <v>33</v>
      </c>
      <c r="J8" s="16" t="s">
        <v>34</v>
      </c>
      <c r="K8" s="16" t="s">
        <v>35</v>
      </c>
      <c r="L8" s="16" t="s">
        <v>36</v>
      </c>
      <c r="N8" s="16" t="s">
        <v>19</v>
      </c>
      <c r="O8" s="42" t="s">
        <v>37</v>
      </c>
      <c r="P8" s="16" t="s">
        <v>19</v>
      </c>
      <c r="Q8" s="42" t="s">
        <v>38</v>
      </c>
      <c r="R8" s="42" t="s">
        <v>39</v>
      </c>
      <c r="S8" s="42" t="s">
        <v>40</v>
      </c>
      <c r="T8" s="42" t="s">
        <v>40</v>
      </c>
      <c r="U8" s="16" t="s">
        <v>41</v>
      </c>
      <c r="V8" s="16" t="s">
        <v>42</v>
      </c>
      <c r="W8" s="16" t="s">
        <v>43</v>
      </c>
      <c r="X8" s="32" t="s">
        <v>19</v>
      </c>
      <c r="Y8" s="32" t="s">
        <v>44</v>
      </c>
      <c r="Z8" s="30"/>
      <c r="AA8" s="16" t="s">
        <v>45</v>
      </c>
      <c r="AB8" s="16" t="s">
        <v>45</v>
      </c>
      <c r="AC8" s="16" t="s">
        <v>46</v>
      </c>
      <c r="AD8" s="16" t="s">
        <v>47</v>
      </c>
      <c r="AE8" s="9"/>
      <c r="AF8" s="31"/>
      <c r="AG8" s="39"/>
      <c r="AI8" s="16" t="s">
        <v>48</v>
      </c>
      <c r="AJ8" s="16" t="s">
        <v>49</v>
      </c>
      <c r="AK8" s="16" t="s">
        <v>50</v>
      </c>
      <c r="AL8" s="16" t="s">
        <v>51</v>
      </c>
      <c r="AM8" s="41" t="s">
        <v>47</v>
      </c>
    </row>
    <row r="9" spans="1:44" s="42" customFormat="1" ht="12.75" customHeight="1" x14ac:dyDescent="0.3">
      <c r="A9" s="42" t="s">
        <v>52</v>
      </c>
      <c r="B9" s="43" t="s">
        <v>53</v>
      </c>
      <c r="C9" s="16" t="s">
        <v>425</v>
      </c>
      <c r="D9" s="42" t="s">
        <v>54</v>
      </c>
      <c r="E9" s="42" t="s">
        <v>426</v>
      </c>
      <c r="F9" s="42" t="s">
        <v>54</v>
      </c>
      <c r="G9" s="16" t="s">
        <v>55</v>
      </c>
      <c r="H9" s="42" t="s">
        <v>56</v>
      </c>
      <c r="I9" s="42" t="s">
        <v>57</v>
      </c>
      <c r="J9" s="44">
        <v>0.82499999999999996</v>
      </c>
      <c r="K9" s="32" t="s">
        <v>58</v>
      </c>
      <c r="L9" s="42" t="s">
        <v>59</v>
      </c>
      <c r="N9" s="42" t="s">
        <v>416</v>
      </c>
      <c r="O9" s="42" t="s">
        <v>420</v>
      </c>
      <c r="P9" s="42" t="e">
        <f>CYr</f>
        <v>#REF!</v>
      </c>
      <c r="Q9" s="42" t="s">
        <v>56</v>
      </c>
      <c r="R9" s="42" t="s">
        <v>49</v>
      </c>
      <c r="S9" s="42" t="s">
        <v>20</v>
      </c>
      <c r="T9" s="42" t="s">
        <v>20</v>
      </c>
      <c r="U9" s="16" t="s">
        <v>60</v>
      </c>
      <c r="V9" s="42" t="s">
        <v>61</v>
      </c>
      <c r="W9" s="16" t="s">
        <v>23</v>
      </c>
      <c r="X9" s="42" t="e">
        <f>CYr</f>
        <v>#REF!</v>
      </c>
      <c r="Y9" s="45" t="s">
        <v>62</v>
      </c>
      <c r="Z9" s="46"/>
      <c r="AA9" s="42" t="s">
        <v>22</v>
      </c>
      <c r="AB9" s="42" t="s">
        <v>22</v>
      </c>
      <c r="AC9" s="42" t="s">
        <v>41</v>
      </c>
      <c r="AD9" s="16" t="s">
        <v>20</v>
      </c>
      <c r="AE9" s="47"/>
      <c r="AF9" s="47"/>
      <c r="AG9" s="39" t="s">
        <v>63</v>
      </c>
      <c r="AH9" s="16" t="s">
        <v>53</v>
      </c>
      <c r="AI9" s="16" t="e">
        <f>CYr</f>
        <v>#REF!</v>
      </c>
      <c r="AJ9" s="16" t="e">
        <f>CYr</f>
        <v>#REF!</v>
      </c>
      <c r="AK9" s="16" t="e">
        <f>CYr</f>
        <v>#REF!</v>
      </c>
      <c r="AL9" s="16" t="e">
        <f>CYr</f>
        <v>#REF!</v>
      </c>
      <c r="AM9" s="41" t="s">
        <v>20</v>
      </c>
    </row>
    <row r="10" spans="1:44" ht="12.75" customHeight="1" x14ac:dyDescent="0.3">
      <c r="A10" s="48">
        <v>1</v>
      </c>
      <c r="B10" s="48" t="s">
        <v>64</v>
      </c>
      <c r="C10" s="49">
        <v>3278516900</v>
      </c>
      <c r="D10" s="49">
        <f t="shared" ref="D10:D74" si="1">D$5*C10</f>
        <v>10631801.084576342</v>
      </c>
      <c r="E10" s="59">
        <v>762508000</v>
      </c>
      <c r="F10" s="49">
        <f>E10*F$5</f>
        <v>11970901.263604108</v>
      </c>
      <c r="G10" s="49">
        <f t="shared" ref="G10:G74" si="2">ROUND(D10+F10,0)</f>
        <v>22602702</v>
      </c>
      <c r="H10" s="50">
        <v>35757910.361689806</v>
      </c>
      <c r="I10" s="51">
        <f>IF(H10=0,0,G10/H10)</f>
        <v>0.6321035477569743</v>
      </c>
      <c r="J10" s="28">
        <f>ROUND(H10*$J$9,0)</f>
        <v>29500276</v>
      </c>
      <c r="K10" s="28">
        <f>MIN(G10,J10)</f>
        <v>22602702</v>
      </c>
      <c r="L10" s="52">
        <f>IF(H10&gt;0, ROUND((K10*100/H10), 2), 0)</f>
        <v>63.21</v>
      </c>
      <c r="M10" s="91"/>
      <c r="N10" s="53">
        <v>19064375</v>
      </c>
      <c r="O10" s="54">
        <v>3.2599999999999997E-2</v>
      </c>
      <c r="P10" s="28">
        <f>ROUND(N10*(1+O10),0)</f>
        <v>19685874</v>
      </c>
      <c r="Q10" s="55">
        <f>IF(H10=0,0,P10*100/H10)</f>
        <v>55.053200259406061</v>
      </c>
      <c r="R10" s="55">
        <f>IF(L10&gt;Q10,L10-Q10,0)</f>
        <v>8.1567997405939394</v>
      </c>
      <c r="S10" s="56">
        <f>IF(AND(R10&gt;$T$4,R10&lt;=$T$5),$S$4,IF(R10&gt;$T$5,$S$5,0))</f>
        <v>0.02</v>
      </c>
      <c r="T10" s="28">
        <f>ROUND(S10*N10,0)</f>
        <v>381288</v>
      </c>
      <c r="U10" s="57">
        <f>MAX(P10-K10,0)</f>
        <v>0</v>
      </c>
      <c r="V10" s="57" t="e">
        <f t="shared" ref="V10:V73" si="3">MAX(U10*(V$5),0)</f>
        <v>#REF!</v>
      </c>
      <c r="W10" s="57">
        <f>IF(AND(I10&gt;1.75,$W$5=1),MAX(K10-(P10+T10),0),0)</f>
        <v>0</v>
      </c>
      <c r="X10" s="50" t="e">
        <f>MIN(H10*0.9,ROUND(P10+T10-V10+W10,0))</f>
        <v>#REF!</v>
      </c>
      <c r="Y10" s="58" t="e">
        <f>IF(H10=0,0,X10*100/H10)</f>
        <v>#REF!</v>
      </c>
      <c r="AA10" s="28">
        <f>IF(Q10&lt;L10, P10-K10, 0)</f>
        <v>-2916828</v>
      </c>
      <c r="AB10" s="28">
        <f>-1*MAX(K10-(P10+T10+W10),0)</f>
        <v>-2535540</v>
      </c>
      <c r="AC10" s="28">
        <f>IF(Q10&gt;L10, X10-K10,0)</f>
        <v>0</v>
      </c>
      <c r="AD10" s="55" t="e">
        <f>Y10-L10</f>
        <v>#REF!</v>
      </c>
      <c r="AG10" s="61" t="str">
        <f>TEXT(A10,"000")</f>
        <v>001</v>
      </c>
      <c r="AH10" s="62" t="str">
        <f>B10</f>
        <v>Abington</v>
      </c>
      <c r="AI10" s="63">
        <f>I10</f>
        <v>0.6321035477569743</v>
      </c>
      <c r="AJ10" s="64">
        <f t="shared" ref="AJ10:AJ73" si="4">L10</f>
        <v>63.21</v>
      </c>
      <c r="AK10" s="63">
        <f>O10</f>
        <v>3.2599999999999997E-2</v>
      </c>
      <c r="AL10" s="57" t="e">
        <f t="shared" ref="AL10:AL73" si="5">X10</f>
        <v>#REF!</v>
      </c>
      <c r="AM10" s="65" t="e">
        <f>AD10</f>
        <v>#REF!</v>
      </c>
      <c r="AR10" s="49"/>
    </row>
    <row r="11" spans="1:44" ht="12.75" customHeight="1" x14ac:dyDescent="0.3">
      <c r="A11" s="48">
        <v>2</v>
      </c>
      <c r="B11" s="48" t="s">
        <v>65</v>
      </c>
      <c r="C11" s="49">
        <v>6835035500</v>
      </c>
      <c r="D11" s="49">
        <f t="shared" si="1"/>
        <v>22165125.286381111</v>
      </c>
      <c r="E11" s="59">
        <v>2118076000</v>
      </c>
      <c r="F11" s="49">
        <f>E11*F$5</f>
        <v>33252475.600006212</v>
      </c>
      <c r="G11" s="49">
        <f t="shared" si="2"/>
        <v>55417601</v>
      </c>
      <c r="H11" s="50">
        <v>57932821.53372585</v>
      </c>
      <c r="I11" s="51">
        <f t="shared" ref="I11:I74" si="6">IF(H11=0,0,G11/H11)</f>
        <v>0.95658384198909419</v>
      </c>
      <c r="J11" s="28">
        <f t="shared" ref="J11:J74" si="7">ROUND(H11*$J$9,0)</f>
        <v>47794578</v>
      </c>
      <c r="K11" s="28">
        <f t="shared" ref="K11:K74" si="8">MIN(G11,J11)</f>
        <v>47794578</v>
      </c>
      <c r="L11" s="52">
        <f t="shared" ref="L11:L74" si="9">IF(H11&gt;0, ROUND((K11*100/H11), 2), 0)</f>
        <v>82.5</v>
      </c>
      <c r="M11" s="91"/>
      <c r="N11" s="53">
        <v>45091548</v>
      </c>
      <c r="O11" s="54">
        <v>3.9800000000000002E-2</v>
      </c>
      <c r="P11" s="28">
        <f t="shared" ref="P11:P74" si="10">ROUND(N11*(1+O11),0)</f>
        <v>46886192</v>
      </c>
      <c r="Q11" s="55">
        <f t="shared" ref="Q11:Q74" si="11">IF(H11=0,0,P11*100/H11)</f>
        <v>80.932001512657195</v>
      </c>
      <c r="R11" s="55">
        <f t="shared" ref="R11:R74" si="12">IF(L11&gt;Q11,L11-Q11,0)</f>
        <v>1.5679984873428054</v>
      </c>
      <c r="S11" s="56">
        <f t="shared" ref="S11:S74" si="13">IF(AND(R11&gt;$T$4,R11&lt;=$T$5),$S$4,IF(R11&gt;$T$5,$S$5,0))</f>
        <v>0</v>
      </c>
      <c r="T11" s="28">
        <f t="shared" ref="T11:T74" si="14">ROUND(S11*N11,0)</f>
        <v>0</v>
      </c>
      <c r="U11" s="57">
        <f t="shared" ref="U11:U74" si="15">MAX(P11-K11,0)</f>
        <v>0</v>
      </c>
      <c r="V11" s="57" t="e">
        <f t="shared" si="3"/>
        <v>#REF!</v>
      </c>
      <c r="W11" s="57">
        <f t="shared" ref="W11:W74" si="16">IF(AND(I11&gt;1.75,$W$5=1),MAX(K11-(P11+T11),0),0)</f>
        <v>0</v>
      </c>
      <c r="X11" s="50" t="e">
        <f t="shared" ref="X11:X74" si="17">MIN(H11*0.9,ROUND(P11+T11-V11+W11,0))</f>
        <v>#REF!</v>
      </c>
      <c r="Y11" s="58" t="e">
        <f t="shared" ref="Y11:Y74" si="18">IF(H11=0,0,X11*100/H11)</f>
        <v>#REF!</v>
      </c>
      <c r="AA11" s="28">
        <f t="shared" ref="AA11:AA74" si="19">IF(Q11&lt;L11, P11-K11, 0)</f>
        <v>-908386</v>
      </c>
      <c r="AB11" s="28">
        <f t="shared" ref="AB11:AB74" si="20">-1*MAX(K11-(P11+T11+W11),0)</f>
        <v>-908386</v>
      </c>
      <c r="AC11" s="28">
        <f t="shared" ref="AC11:AC74" si="21">IF(Q11&gt;L11, X11-K11,0)</f>
        <v>0</v>
      </c>
      <c r="AD11" s="55" t="e">
        <f t="shared" ref="AD11:AD74" si="22">Y11-L11</f>
        <v>#REF!</v>
      </c>
      <c r="AG11" s="61" t="str">
        <f t="shared" ref="AG11:AG74" si="23">TEXT(A11,"000")</f>
        <v>002</v>
      </c>
      <c r="AH11" s="62" t="str">
        <f t="shared" ref="AH11:AH74" si="24">B11</f>
        <v>Acton</v>
      </c>
      <c r="AI11" s="63">
        <f t="shared" ref="AI11:AI74" si="25">I11</f>
        <v>0.95658384198909419</v>
      </c>
      <c r="AJ11" s="64">
        <f t="shared" si="4"/>
        <v>82.5</v>
      </c>
      <c r="AK11" s="63">
        <f t="shared" ref="AK11:AK74" si="26">O11</f>
        <v>3.9800000000000002E-2</v>
      </c>
      <c r="AL11" s="57" t="e">
        <f t="shared" si="5"/>
        <v>#REF!</v>
      </c>
      <c r="AM11" s="65" t="e">
        <f t="shared" ref="AM11:AM74" si="27">AD11</f>
        <v>#REF!</v>
      </c>
      <c r="AR11" s="49"/>
    </row>
    <row r="12" spans="1:44" ht="12.75" customHeight="1" x14ac:dyDescent="0.3">
      <c r="A12" s="48">
        <v>3</v>
      </c>
      <c r="B12" s="48" t="s">
        <v>66</v>
      </c>
      <c r="C12" s="49">
        <v>1978241600</v>
      </c>
      <c r="D12" s="49">
        <f t="shared" si="1"/>
        <v>6415178.5181995062</v>
      </c>
      <c r="E12" s="59">
        <v>453724000</v>
      </c>
      <c r="F12" s="49">
        <f t="shared" ref="F12:F75" si="28">E12*F$5</f>
        <v>7123184.5500998162</v>
      </c>
      <c r="G12" s="49">
        <f t="shared" si="2"/>
        <v>13538363</v>
      </c>
      <c r="H12" s="50">
        <v>20013316.84972566</v>
      </c>
      <c r="I12" s="51">
        <f>IF(H12=0,0,G12/H12)</f>
        <v>0.6764677290454022</v>
      </c>
      <c r="J12" s="28">
        <f t="shared" si="7"/>
        <v>16510986</v>
      </c>
      <c r="K12" s="28">
        <f t="shared" si="8"/>
        <v>13538363</v>
      </c>
      <c r="L12" s="52">
        <f t="shared" si="9"/>
        <v>67.650000000000006</v>
      </c>
      <c r="M12" s="91"/>
      <c r="N12" s="53">
        <v>11200821</v>
      </c>
      <c r="O12" s="54">
        <v>4.1200000000000001E-2</v>
      </c>
      <c r="P12" s="28">
        <f t="shared" si="10"/>
        <v>11662295</v>
      </c>
      <c r="Q12" s="55">
        <f t="shared" si="11"/>
        <v>58.27267457747697</v>
      </c>
      <c r="R12" s="55">
        <f t="shared" si="12"/>
        <v>9.377325422523036</v>
      </c>
      <c r="S12" s="56">
        <f t="shared" si="13"/>
        <v>0.02</v>
      </c>
      <c r="T12" s="28">
        <f t="shared" si="14"/>
        <v>224016</v>
      </c>
      <c r="U12" s="57">
        <f t="shared" si="15"/>
        <v>0</v>
      </c>
      <c r="V12" s="57" t="e">
        <f t="shared" si="3"/>
        <v>#REF!</v>
      </c>
      <c r="W12" s="57">
        <f t="shared" si="16"/>
        <v>0</v>
      </c>
      <c r="X12" s="50" t="e">
        <f t="shared" si="17"/>
        <v>#REF!</v>
      </c>
      <c r="Y12" s="58" t="e">
        <f t="shared" si="18"/>
        <v>#REF!</v>
      </c>
      <c r="AA12" s="28">
        <f t="shared" si="19"/>
        <v>-1876068</v>
      </c>
      <c r="AB12" s="28">
        <f t="shared" si="20"/>
        <v>-1652052</v>
      </c>
      <c r="AC12" s="28">
        <f t="shared" si="21"/>
        <v>0</v>
      </c>
      <c r="AD12" s="55" t="e">
        <f t="shared" si="22"/>
        <v>#REF!</v>
      </c>
      <c r="AG12" s="61" t="str">
        <f t="shared" si="23"/>
        <v>003</v>
      </c>
      <c r="AH12" s="62" t="str">
        <f t="shared" si="24"/>
        <v>Acushnet</v>
      </c>
      <c r="AI12" s="63">
        <f t="shared" si="25"/>
        <v>0.6764677290454022</v>
      </c>
      <c r="AJ12" s="64">
        <f t="shared" si="4"/>
        <v>67.650000000000006</v>
      </c>
      <c r="AK12" s="63">
        <f t="shared" si="26"/>
        <v>4.1200000000000001E-2</v>
      </c>
      <c r="AL12" s="57" t="e">
        <f t="shared" si="5"/>
        <v>#REF!</v>
      </c>
      <c r="AM12" s="65" t="e">
        <f t="shared" si="27"/>
        <v>#REF!</v>
      </c>
      <c r="AR12" s="49"/>
    </row>
    <row r="13" spans="1:44" ht="12.75" customHeight="1" x14ac:dyDescent="0.3">
      <c r="A13" s="48">
        <v>4</v>
      </c>
      <c r="B13" s="48" t="s">
        <v>67</v>
      </c>
      <c r="C13" s="49">
        <v>787768000</v>
      </c>
      <c r="D13" s="49">
        <f t="shared" si="1"/>
        <v>2554628.4897279427</v>
      </c>
      <c r="E13" s="59">
        <v>217633000</v>
      </c>
      <c r="F13" s="49">
        <f t="shared" si="28"/>
        <v>3416702.716170785</v>
      </c>
      <c r="G13" s="49">
        <f t="shared" si="2"/>
        <v>5971331</v>
      </c>
      <c r="H13" s="50">
        <v>17082630.561032176</v>
      </c>
      <c r="I13" s="51">
        <f t="shared" si="6"/>
        <v>0.34955570681376352</v>
      </c>
      <c r="J13" s="28">
        <f t="shared" si="7"/>
        <v>14093170</v>
      </c>
      <c r="K13" s="28">
        <f t="shared" si="8"/>
        <v>5971331</v>
      </c>
      <c r="L13" s="52">
        <f t="shared" si="9"/>
        <v>34.96</v>
      </c>
      <c r="M13" s="91"/>
      <c r="N13" s="53">
        <v>4998529</v>
      </c>
      <c r="O13" s="54">
        <v>3.44E-2</v>
      </c>
      <c r="P13" s="28">
        <f t="shared" si="10"/>
        <v>5170478</v>
      </c>
      <c r="Q13" s="55">
        <f t="shared" si="11"/>
        <v>30.267457822301502</v>
      </c>
      <c r="R13" s="55">
        <f t="shared" si="12"/>
        <v>4.692542177698499</v>
      </c>
      <c r="S13" s="56">
        <f t="shared" si="13"/>
        <v>0.01</v>
      </c>
      <c r="T13" s="28">
        <f t="shared" si="14"/>
        <v>49985</v>
      </c>
      <c r="U13" s="57">
        <f t="shared" si="15"/>
        <v>0</v>
      </c>
      <c r="V13" s="57" t="e">
        <f t="shared" si="3"/>
        <v>#REF!</v>
      </c>
      <c r="W13" s="57">
        <f t="shared" si="16"/>
        <v>0</v>
      </c>
      <c r="X13" s="50" t="e">
        <f t="shared" si="17"/>
        <v>#REF!</v>
      </c>
      <c r="Y13" s="58" t="e">
        <f t="shared" si="18"/>
        <v>#REF!</v>
      </c>
      <c r="AA13" s="28">
        <f t="shared" si="19"/>
        <v>-800853</v>
      </c>
      <c r="AB13" s="28">
        <f t="shared" si="20"/>
        <v>-750868</v>
      </c>
      <c r="AC13" s="28">
        <f t="shared" si="21"/>
        <v>0</v>
      </c>
      <c r="AD13" s="55" t="e">
        <f t="shared" si="22"/>
        <v>#REF!</v>
      </c>
      <c r="AG13" s="61" t="str">
        <f t="shared" si="23"/>
        <v>004</v>
      </c>
      <c r="AH13" s="62" t="str">
        <f t="shared" si="24"/>
        <v>Adams</v>
      </c>
      <c r="AI13" s="63">
        <f t="shared" si="25"/>
        <v>0.34955570681376352</v>
      </c>
      <c r="AJ13" s="64">
        <f t="shared" si="4"/>
        <v>34.96</v>
      </c>
      <c r="AK13" s="63">
        <f t="shared" si="26"/>
        <v>3.44E-2</v>
      </c>
      <c r="AL13" s="57" t="e">
        <f t="shared" si="5"/>
        <v>#REF!</v>
      </c>
      <c r="AM13" s="65" t="e">
        <f t="shared" si="27"/>
        <v>#REF!</v>
      </c>
      <c r="AR13" s="49"/>
    </row>
    <row r="14" spans="1:44" ht="12.75" customHeight="1" x14ac:dyDescent="0.3">
      <c r="A14" s="48">
        <v>5</v>
      </c>
      <c r="B14" s="48" t="s">
        <v>68</v>
      </c>
      <c r="C14" s="49">
        <v>4389799200</v>
      </c>
      <c r="D14" s="49">
        <f t="shared" si="1"/>
        <v>14235544.094841287</v>
      </c>
      <c r="E14" s="59">
        <v>1058823000</v>
      </c>
      <c r="F14" s="49">
        <f t="shared" si="28"/>
        <v>16622862.433749015</v>
      </c>
      <c r="G14" s="49">
        <f t="shared" si="2"/>
        <v>30858407</v>
      </c>
      <c r="H14" s="50">
        <v>55345476.310000002</v>
      </c>
      <c r="I14" s="51">
        <f t="shared" si="6"/>
        <v>0.55755969696884511</v>
      </c>
      <c r="J14" s="28">
        <f t="shared" si="7"/>
        <v>45660018</v>
      </c>
      <c r="K14" s="28">
        <f t="shared" si="8"/>
        <v>30858407</v>
      </c>
      <c r="L14" s="52">
        <f t="shared" si="9"/>
        <v>55.76</v>
      </c>
      <c r="M14" s="91"/>
      <c r="N14" s="53">
        <v>26903037</v>
      </c>
      <c r="O14" s="54">
        <v>3.5799999999999998E-2</v>
      </c>
      <c r="P14" s="28">
        <f t="shared" si="10"/>
        <v>27866166</v>
      </c>
      <c r="Q14" s="55">
        <f t="shared" si="11"/>
        <v>50.349491698140916</v>
      </c>
      <c r="R14" s="55">
        <f t="shared" si="12"/>
        <v>5.4105083018590818</v>
      </c>
      <c r="S14" s="56">
        <f t="shared" si="13"/>
        <v>0.01</v>
      </c>
      <c r="T14" s="28">
        <f t="shared" si="14"/>
        <v>269030</v>
      </c>
      <c r="U14" s="57">
        <f t="shared" si="15"/>
        <v>0</v>
      </c>
      <c r="V14" s="57" t="e">
        <f t="shared" si="3"/>
        <v>#REF!</v>
      </c>
      <c r="W14" s="57">
        <f t="shared" si="16"/>
        <v>0</v>
      </c>
      <c r="X14" s="50" t="e">
        <f t="shared" si="17"/>
        <v>#REF!</v>
      </c>
      <c r="Y14" s="58" t="e">
        <f t="shared" si="18"/>
        <v>#REF!</v>
      </c>
      <c r="AA14" s="28">
        <f t="shared" si="19"/>
        <v>-2992241</v>
      </c>
      <c r="AB14" s="28">
        <f t="shared" si="20"/>
        <v>-2723211</v>
      </c>
      <c r="AC14" s="28">
        <f t="shared" si="21"/>
        <v>0</v>
      </c>
      <c r="AD14" s="55" t="e">
        <f t="shared" si="22"/>
        <v>#REF!</v>
      </c>
      <c r="AG14" s="61" t="str">
        <f t="shared" si="23"/>
        <v>005</v>
      </c>
      <c r="AH14" s="62" t="str">
        <f t="shared" si="24"/>
        <v>Agawam</v>
      </c>
      <c r="AI14" s="63">
        <f t="shared" si="25"/>
        <v>0.55755969696884511</v>
      </c>
      <c r="AJ14" s="64">
        <f t="shared" si="4"/>
        <v>55.76</v>
      </c>
      <c r="AK14" s="63">
        <f t="shared" si="26"/>
        <v>3.5799999999999998E-2</v>
      </c>
      <c r="AL14" s="57" t="e">
        <f t="shared" si="5"/>
        <v>#REF!</v>
      </c>
      <c r="AM14" s="65" t="e">
        <f t="shared" si="27"/>
        <v>#REF!</v>
      </c>
      <c r="AR14" s="49"/>
    </row>
    <row r="15" spans="1:44" ht="12.75" customHeight="1" x14ac:dyDescent="0.3">
      <c r="A15" s="48">
        <v>6</v>
      </c>
      <c r="B15" s="48" t="s">
        <v>69</v>
      </c>
      <c r="C15" s="49">
        <v>387943300</v>
      </c>
      <c r="D15" s="49">
        <f t="shared" si="1"/>
        <v>1258049.3325180437</v>
      </c>
      <c r="E15" s="59">
        <v>22392000</v>
      </c>
      <c r="F15" s="49">
        <f t="shared" si="28"/>
        <v>351540.4705191594</v>
      </c>
      <c r="G15" s="49">
        <f t="shared" si="2"/>
        <v>1609590</v>
      </c>
      <c r="H15" s="50">
        <v>307313.01633393567</v>
      </c>
      <c r="I15" s="51">
        <f t="shared" si="6"/>
        <v>5.2376239028254199</v>
      </c>
      <c r="J15" s="28">
        <f t="shared" si="7"/>
        <v>253533</v>
      </c>
      <c r="K15" s="28">
        <f t="shared" si="8"/>
        <v>253533</v>
      </c>
      <c r="L15" s="52">
        <f t="shared" si="9"/>
        <v>82.5</v>
      </c>
      <c r="M15" s="91"/>
      <c r="N15" s="53">
        <v>230207</v>
      </c>
      <c r="O15" s="54">
        <v>3.3500000000000002E-2</v>
      </c>
      <c r="P15" s="28">
        <f t="shared" si="10"/>
        <v>237919</v>
      </c>
      <c r="Q15" s="55">
        <f t="shared" si="11"/>
        <v>77.419109297170152</v>
      </c>
      <c r="R15" s="55">
        <f t="shared" si="12"/>
        <v>5.0808907028298478</v>
      </c>
      <c r="S15" s="56">
        <f t="shared" si="13"/>
        <v>0.01</v>
      </c>
      <c r="T15" s="28">
        <f t="shared" si="14"/>
        <v>2302</v>
      </c>
      <c r="U15" s="57">
        <f t="shared" si="15"/>
        <v>0</v>
      </c>
      <c r="V15" s="57" t="e">
        <f t="shared" si="3"/>
        <v>#REF!</v>
      </c>
      <c r="W15" s="57">
        <f t="shared" si="16"/>
        <v>13312</v>
      </c>
      <c r="X15" s="50" t="e">
        <f t="shared" si="17"/>
        <v>#REF!</v>
      </c>
      <c r="Y15" s="58" t="e">
        <f t="shared" si="18"/>
        <v>#REF!</v>
      </c>
      <c r="AA15" s="28">
        <f t="shared" si="19"/>
        <v>-15614</v>
      </c>
      <c r="AB15" s="28">
        <f t="shared" si="20"/>
        <v>0</v>
      </c>
      <c r="AC15" s="28">
        <f t="shared" si="21"/>
        <v>0</v>
      </c>
      <c r="AD15" s="55" t="e">
        <f t="shared" si="22"/>
        <v>#REF!</v>
      </c>
      <c r="AG15" s="61" t="str">
        <f t="shared" si="23"/>
        <v>006</v>
      </c>
      <c r="AH15" s="62" t="str">
        <f t="shared" si="24"/>
        <v>Alford</v>
      </c>
      <c r="AI15" s="63">
        <f t="shared" si="25"/>
        <v>5.2376239028254199</v>
      </c>
      <c r="AJ15" s="64">
        <f t="shared" si="4"/>
        <v>82.5</v>
      </c>
      <c r="AK15" s="63">
        <f t="shared" si="26"/>
        <v>3.3500000000000002E-2</v>
      </c>
      <c r="AL15" s="57" t="e">
        <f t="shared" si="5"/>
        <v>#REF!</v>
      </c>
      <c r="AM15" s="65" t="e">
        <f t="shared" si="27"/>
        <v>#REF!</v>
      </c>
      <c r="AR15" s="49"/>
    </row>
    <row r="16" spans="1:44" ht="12.75" customHeight="1" x14ac:dyDescent="0.3">
      <c r="A16" s="48">
        <v>7</v>
      </c>
      <c r="B16" s="48" t="s">
        <v>70</v>
      </c>
      <c r="C16" s="49">
        <v>3931853000</v>
      </c>
      <c r="D16" s="49">
        <f t="shared" si="1"/>
        <v>12750484.522374963</v>
      </c>
      <c r="E16" s="59">
        <v>807867000</v>
      </c>
      <c r="F16" s="49">
        <f t="shared" si="28"/>
        <v>12683009.346949881</v>
      </c>
      <c r="G16" s="49">
        <f t="shared" si="2"/>
        <v>25433494</v>
      </c>
      <c r="H16" s="50">
        <v>30684451.231299974</v>
      </c>
      <c r="I16" s="51">
        <f t="shared" si="6"/>
        <v>0.82887237605397734</v>
      </c>
      <c r="J16" s="28">
        <f t="shared" si="7"/>
        <v>25314672</v>
      </c>
      <c r="K16" s="28">
        <f t="shared" si="8"/>
        <v>25314672</v>
      </c>
      <c r="L16" s="52">
        <f t="shared" si="9"/>
        <v>82.5</v>
      </c>
      <c r="M16" s="91"/>
      <c r="N16" s="53">
        <v>21058655</v>
      </c>
      <c r="O16" s="54">
        <v>3.1600000000000003E-2</v>
      </c>
      <c r="P16" s="28">
        <f t="shared" si="10"/>
        <v>21724108</v>
      </c>
      <c r="Q16" s="55">
        <f t="shared" si="11"/>
        <v>70.79842437540519</v>
      </c>
      <c r="R16" s="55">
        <f t="shared" si="12"/>
        <v>11.70157562459481</v>
      </c>
      <c r="S16" s="56">
        <f t="shared" si="13"/>
        <v>0.02</v>
      </c>
      <c r="T16" s="28">
        <f t="shared" si="14"/>
        <v>421173</v>
      </c>
      <c r="U16" s="57">
        <f t="shared" si="15"/>
        <v>0</v>
      </c>
      <c r="V16" s="57" t="e">
        <f t="shared" si="3"/>
        <v>#REF!</v>
      </c>
      <c r="W16" s="57">
        <f t="shared" si="16"/>
        <v>0</v>
      </c>
      <c r="X16" s="50" t="e">
        <f t="shared" si="17"/>
        <v>#REF!</v>
      </c>
      <c r="Y16" s="58" t="e">
        <f t="shared" si="18"/>
        <v>#REF!</v>
      </c>
      <c r="AA16" s="28">
        <f t="shared" si="19"/>
        <v>-3590564</v>
      </c>
      <c r="AB16" s="28">
        <f t="shared" si="20"/>
        <v>-3169391</v>
      </c>
      <c r="AC16" s="28">
        <f t="shared" si="21"/>
        <v>0</v>
      </c>
      <c r="AD16" s="55" t="e">
        <f t="shared" si="22"/>
        <v>#REF!</v>
      </c>
      <c r="AG16" s="61" t="str">
        <f t="shared" si="23"/>
        <v>007</v>
      </c>
      <c r="AH16" s="62" t="str">
        <f t="shared" si="24"/>
        <v>Amesbury</v>
      </c>
      <c r="AI16" s="63">
        <f t="shared" si="25"/>
        <v>0.82887237605397734</v>
      </c>
      <c r="AJ16" s="64">
        <f t="shared" si="4"/>
        <v>82.5</v>
      </c>
      <c r="AK16" s="63">
        <f t="shared" si="26"/>
        <v>3.1600000000000003E-2</v>
      </c>
      <c r="AL16" s="57" t="e">
        <f t="shared" si="5"/>
        <v>#REF!</v>
      </c>
      <c r="AM16" s="65" t="e">
        <f t="shared" si="27"/>
        <v>#REF!</v>
      </c>
      <c r="AR16" s="49"/>
    </row>
    <row r="17" spans="1:44" ht="12.75" customHeight="1" x14ac:dyDescent="0.3">
      <c r="A17" s="48">
        <v>8</v>
      </c>
      <c r="B17" s="48" t="s">
        <v>71</v>
      </c>
      <c r="C17" s="49">
        <v>3668642000</v>
      </c>
      <c r="D17" s="49">
        <f t="shared" si="1"/>
        <v>11896925.708854001</v>
      </c>
      <c r="E17" s="59">
        <v>882908000</v>
      </c>
      <c r="F17" s="49">
        <f t="shared" si="28"/>
        <v>13861106.365895409</v>
      </c>
      <c r="G17" s="49">
        <f t="shared" si="2"/>
        <v>25758032</v>
      </c>
      <c r="H17" s="50">
        <v>29885938.08793328</v>
      </c>
      <c r="I17" s="51">
        <f t="shared" si="6"/>
        <v>0.86187798168530771</v>
      </c>
      <c r="J17" s="28">
        <f t="shared" si="7"/>
        <v>24655899</v>
      </c>
      <c r="K17" s="28">
        <f t="shared" si="8"/>
        <v>24655899</v>
      </c>
      <c r="L17" s="52">
        <f t="shared" si="9"/>
        <v>82.5</v>
      </c>
      <c r="M17" s="91"/>
      <c r="N17" s="53">
        <v>22613782</v>
      </c>
      <c r="O17" s="54">
        <v>3.9399999999999998E-2</v>
      </c>
      <c r="P17" s="28">
        <f t="shared" si="10"/>
        <v>23504765</v>
      </c>
      <c r="Q17" s="55">
        <f t="shared" si="11"/>
        <v>78.648242296567773</v>
      </c>
      <c r="R17" s="55">
        <f t="shared" si="12"/>
        <v>3.8517577034322272</v>
      </c>
      <c r="S17" s="56">
        <f t="shared" si="13"/>
        <v>0.01</v>
      </c>
      <c r="T17" s="28">
        <f t="shared" si="14"/>
        <v>226138</v>
      </c>
      <c r="U17" s="57">
        <f t="shared" si="15"/>
        <v>0</v>
      </c>
      <c r="V17" s="57" t="e">
        <f t="shared" si="3"/>
        <v>#REF!</v>
      </c>
      <c r="W17" s="57">
        <f t="shared" si="16"/>
        <v>0</v>
      </c>
      <c r="X17" s="50" t="e">
        <f t="shared" si="17"/>
        <v>#REF!</v>
      </c>
      <c r="Y17" s="58" t="e">
        <f t="shared" si="18"/>
        <v>#REF!</v>
      </c>
      <c r="AA17" s="28">
        <f t="shared" si="19"/>
        <v>-1151134</v>
      </c>
      <c r="AB17" s="28">
        <f t="shared" si="20"/>
        <v>-924996</v>
      </c>
      <c r="AC17" s="28">
        <f t="shared" si="21"/>
        <v>0</v>
      </c>
      <c r="AD17" s="55" t="e">
        <f t="shared" si="22"/>
        <v>#REF!</v>
      </c>
      <c r="AG17" s="61" t="str">
        <f t="shared" si="23"/>
        <v>008</v>
      </c>
      <c r="AH17" s="62" t="str">
        <f t="shared" si="24"/>
        <v>Amherst</v>
      </c>
      <c r="AI17" s="63">
        <f t="shared" si="25"/>
        <v>0.86187798168530771</v>
      </c>
      <c r="AJ17" s="64">
        <f t="shared" si="4"/>
        <v>82.5</v>
      </c>
      <c r="AK17" s="63">
        <f t="shared" si="26"/>
        <v>3.9399999999999998E-2</v>
      </c>
      <c r="AL17" s="57" t="e">
        <f t="shared" si="5"/>
        <v>#REF!</v>
      </c>
      <c r="AM17" s="65" t="e">
        <f t="shared" si="27"/>
        <v>#REF!</v>
      </c>
      <c r="AR17" s="49"/>
    </row>
    <row r="18" spans="1:44" ht="12.75" customHeight="1" x14ac:dyDescent="0.3">
      <c r="A18" s="48">
        <v>9</v>
      </c>
      <c r="B18" s="48" t="s">
        <v>72</v>
      </c>
      <c r="C18" s="49">
        <v>13020574200</v>
      </c>
      <c r="D18" s="49">
        <f t="shared" si="1"/>
        <v>42224017.482223973</v>
      </c>
      <c r="E18" s="59">
        <v>3678643000</v>
      </c>
      <c r="F18" s="49">
        <f t="shared" si="28"/>
        <v>57752406.711861923</v>
      </c>
      <c r="G18" s="49">
        <f t="shared" si="2"/>
        <v>99976424</v>
      </c>
      <c r="H18" s="50">
        <v>77212476.744552419</v>
      </c>
      <c r="I18" s="51">
        <f t="shared" si="6"/>
        <v>1.2948221351681177</v>
      </c>
      <c r="J18" s="28">
        <f t="shared" si="7"/>
        <v>63700293</v>
      </c>
      <c r="K18" s="28">
        <f t="shared" si="8"/>
        <v>63700293</v>
      </c>
      <c r="L18" s="52">
        <f t="shared" si="9"/>
        <v>82.5</v>
      </c>
      <c r="M18" s="91"/>
      <c r="N18" s="53">
        <v>60941894</v>
      </c>
      <c r="O18" s="54">
        <v>3.6400000000000002E-2</v>
      </c>
      <c r="P18" s="28">
        <f t="shared" si="10"/>
        <v>63160179</v>
      </c>
      <c r="Q18" s="55">
        <f t="shared" si="11"/>
        <v>81.800483112279068</v>
      </c>
      <c r="R18" s="55">
        <f t="shared" si="12"/>
        <v>0.69951688772093235</v>
      </c>
      <c r="S18" s="56">
        <f t="shared" si="13"/>
        <v>0</v>
      </c>
      <c r="T18" s="28">
        <f t="shared" si="14"/>
        <v>0</v>
      </c>
      <c r="U18" s="57">
        <f t="shared" si="15"/>
        <v>0</v>
      </c>
      <c r="V18" s="57" t="e">
        <f t="shared" si="3"/>
        <v>#REF!</v>
      </c>
      <c r="W18" s="57">
        <f t="shared" si="16"/>
        <v>0</v>
      </c>
      <c r="X18" s="50" t="e">
        <f t="shared" si="17"/>
        <v>#REF!</v>
      </c>
      <c r="Y18" s="58" t="e">
        <f t="shared" si="18"/>
        <v>#REF!</v>
      </c>
      <c r="AA18" s="28">
        <f t="shared" si="19"/>
        <v>-540114</v>
      </c>
      <c r="AB18" s="28">
        <f t="shared" si="20"/>
        <v>-540114</v>
      </c>
      <c r="AC18" s="28">
        <f t="shared" si="21"/>
        <v>0</v>
      </c>
      <c r="AD18" s="55" t="e">
        <f t="shared" si="22"/>
        <v>#REF!</v>
      </c>
      <c r="AG18" s="61" t="str">
        <f t="shared" si="23"/>
        <v>009</v>
      </c>
      <c r="AH18" s="62" t="str">
        <f t="shared" si="24"/>
        <v>Andover</v>
      </c>
      <c r="AI18" s="63">
        <f t="shared" si="25"/>
        <v>1.2948221351681177</v>
      </c>
      <c r="AJ18" s="64">
        <f t="shared" si="4"/>
        <v>82.5</v>
      </c>
      <c r="AK18" s="63">
        <f t="shared" si="26"/>
        <v>3.6400000000000002E-2</v>
      </c>
      <c r="AL18" s="57" t="e">
        <f t="shared" si="5"/>
        <v>#REF!</v>
      </c>
      <c r="AM18" s="65" t="e">
        <f t="shared" si="27"/>
        <v>#REF!</v>
      </c>
      <c r="AR18" s="49"/>
    </row>
    <row r="19" spans="1:44" ht="12.75" customHeight="1" x14ac:dyDescent="0.3">
      <c r="A19" s="48">
        <v>10</v>
      </c>
      <c r="B19" s="48" t="s">
        <v>73</v>
      </c>
      <c r="C19" s="49">
        <v>15892875700</v>
      </c>
      <c r="D19" s="49">
        <f t="shared" si="1"/>
        <v>51538515.20615831</v>
      </c>
      <c r="E19" s="59">
        <v>3746889000</v>
      </c>
      <c r="F19" s="49">
        <f t="shared" si="28"/>
        <v>58823826.457800224</v>
      </c>
      <c r="G19" s="49">
        <f t="shared" si="2"/>
        <v>110362342</v>
      </c>
      <c r="H19" s="50">
        <v>85832975.646133348</v>
      </c>
      <c r="I19" s="51">
        <f t="shared" si="6"/>
        <v>1.285780216393694</v>
      </c>
      <c r="J19" s="28">
        <f t="shared" si="7"/>
        <v>70812205</v>
      </c>
      <c r="K19" s="28">
        <f t="shared" si="8"/>
        <v>70812205</v>
      </c>
      <c r="L19" s="52">
        <f t="shared" si="9"/>
        <v>82.5</v>
      </c>
      <c r="M19" s="91"/>
      <c r="N19" s="53">
        <v>62323899</v>
      </c>
      <c r="O19" s="54">
        <v>3.5900000000000001E-2</v>
      </c>
      <c r="P19" s="28">
        <f t="shared" si="10"/>
        <v>64561327</v>
      </c>
      <c r="Q19" s="55">
        <f t="shared" si="11"/>
        <v>75.217393448141976</v>
      </c>
      <c r="R19" s="55">
        <f t="shared" si="12"/>
        <v>7.2826065518580236</v>
      </c>
      <c r="S19" s="56">
        <f t="shared" si="13"/>
        <v>0.01</v>
      </c>
      <c r="T19" s="28">
        <f t="shared" si="14"/>
        <v>623239</v>
      </c>
      <c r="U19" s="57">
        <f t="shared" si="15"/>
        <v>0</v>
      </c>
      <c r="V19" s="57" t="e">
        <f t="shared" si="3"/>
        <v>#REF!</v>
      </c>
      <c r="W19" s="57">
        <f t="shared" si="16"/>
        <v>0</v>
      </c>
      <c r="X19" s="50" t="e">
        <f t="shared" si="17"/>
        <v>#REF!</v>
      </c>
      <c r="Y19" s="58" t="e">
        <f t="shared" si="18"/>
        <v>#REF!</v>
      </c>
      <c r="AA19" s="28">
        <f t="shared" si="19"/>
        <v>-6250878</v>
      </c>
      <c r="AB19" s="28">
        <f t="shared" si="20"/>
        <v>-5627639</v>
      </c>
      <c r="AC19" s="28">
        <f t="shared" si="21"/>
        <v>0</v>
      </c>
      <c r="AD19" s="55" t="e">
        <f t="shared" si="22"/>
        <v>#REF!</v>
      </c>
      <c r="AG19" s="61" t="str">
        <f t="shared" si="23"/>
        <v>010</v>
      </c>
      <c r="AH19" s="62" t="str">
        <f t="shared" si="24"/>
        <v>Arlington</v>
      </c>
      <c r="AI19" s="63">
        <f t="shared" si="25"/>
        <v>1.285780216393694</v>
      </c>
      <c r="AJ19" s="64">
        <f t="shared" si="4"/>
        <v>82.5</v>
      </c>
      <c r="AK19" s="63">
        <f t="shared" si="26"/>
        <v>3.5900000000000001E-2</v>
      </c>
      <c r="AL19" s="57" t="e">
        <f t="shared" si="5"/>
        <v>#REF!</v>
      </c>
      <c r="AM19" s="65" t="e">
        <f t="shared" si="27"/>
        <v>#REF!</v>
      </c>
      <c r="AR19" s="49"/>
    </row>
    <row r="20" spans="1:44" ht="12.75" customHeight="1" x14ac:dyDescent="0.3">
      <c r="A20" s="48">
        <v>11</v>
      </c>
      <c r="B20" s="48" t="s">
        <v>74</v>
      </c>
      <c r="C20" s="49">
        <v>1146544100</v>
      </c>
      <c r="D20" s="49">
        <f t="shared" si="1"/>
        <v>3718092.4112041658</v>
      </c>
      <c r="E20" s="59">
        <v>262873000</v>
      </c>
      <c r="F20" s="49">
        <f t="shared" si="28"/>
        <v>4126942.5735433633</v>
      </c>
      <c r="G20" s="49">
        <f t="shared" si="2"/>
        <v>7845035</v>
      </c>
      <c r="H20" s="50">
        <v>14937726.533095839</v>
      </c>
      <c r="I20" s="51">
        <f t="shared" si="6"/>
        <v>0.52518266301224881</v>
      </c>
      <c r="J20" s="28">
        <f t="shared" si="7"/>
        <v>12323624</v>
      </c>
      <c r="K20" s="28">
        <f t="shared" si="8"/>
        <v>7845035</v>
      </c>
      <c r="L20" s="52">
        <f t="shared" si="9"/>
        <v>52.52</v>
      </c>
      <c r="M20" s="91"/>
      <c r="N20" s="53">
        <v>6564150</v>
      </c>
      <c r="O20" s="54">
        <v>3.4700000000000002E-2</v>
      </c>
      <c r="P20" s="28">
        <f t="shared" si="10"/>
        <v>6791926</v>
      </c>
      <c r="Q20" s="55">
        <f t="shared" si="11"/>
        <v>45.468271125140056</v>
      </c>
      <c r="R20" s="55">
        <f t="shared" si="12"/>
        <v>7.0517288748599469</v>
      </c>
      <c r="S20" s="56">
        <f t="shared" si="13"/>
        <v>0.01</v>
      </c>
      <c r="T20" s="28">
        <f t="shared" si="14"/>
        <v>65642</v>
      </c>
      <c r="U20" s="57">
        <f t="shared" si="15"/>
        <v>0</v>
      </c>
      <c r="V20" s="57" t="e">
        <f t="shared" si="3"/>
        <v>#REF!</v>
      </c>
      <c r="W20" s="57">
        <f t="shared" si="16"/>
        <v>0</v>
      </c>
      <c r="X20" s="50" t="e">
        <f t="shared" si="17"/>
        <v>#REF!</v>
      </c>
      <c r="Y20" s="58" t="e">
        <f t="shared" si="18"/>
        <v>#REF!</v>
      </c>
      <c r="AA20" s="28">
        <f t="shared" si="19"/>
        <v>-1053109</v>
      </c>
      <c r="AB20" s="28">
        <f t="shared" si="20"/>
        <v>-987467</v>
      </c>
      <c r="AC20" s="28">
        <f t="shared" si="21"/>
        <v>0</v>
      </c>
      <c r="AD20" s="55" t="e">
        <f t="shared" si="22"/>
        <v>#REF!</v>
      </c>
      <c r="AG20" s="61" t="str">
        <f t="shared" si="23"/>
        <v>011</v>
      </c>
      <c r="AH20" s="62" t="str">
        <f t="shared" si="24"/>
        <v>Ashburnham</v>
      </c>
      <c r="AI20" s="63">
        <f t="shared" si="25"/>
        <v>0.52518266301224881</v>
      </c>
      <c r="AJ20" s="64">
        <f t="shared" si="4"/>
        <v>52.52</v>
      </c>
      <c r="AK20" s="63">
        <f t="shared" si="26"/>
        <v>3.4700000000000002E-2</v>
      </c>
      <c r="AL20" s="57" t="e">
        <f t="shared" si="5"/>
        <v>#REF!</v>
      </c>
      <c r="AM20" s="65" t="e">
        <f t="shared" si="27"/>
        <v>#REF!</v>
      </c>
      <c r="AR20" s="49"/>
    </row>
    <row r="21" spans="1:44" ht="12.75" customHeight="1" x14ac:dyDescent="0.3">
      <c r="A21" s="48">
        <v>12</v>
      </c>
      <c r="B21" s="48" t="s">
        <v>75</v>
      </c>
      <c r="C21" s="49">
        <v>545913500</v>
      </c>
      <c r="D21" s="49">
        <f t="shared" si="1"/>
        <v>1770326.0097225264</v>
      </c>
      <c r="E21" s="59">
        <v>129201000</v>
      </c>
      <c r="F21" s="49">
        <f t="shared" si="28"/>
        <v>2028375.3274180919</v>
      </c>
      <c r="G21" s="49">
        <f t="shared" si="2"/>
        <v>3798701</v>
      </c>
      <c r="H21" s="50">
        <v>6152994.3525732784</v>
      </c>
      <c r="I21" s="51">
        <f t="shared" si="6"/>
        <v>0.61737436804428791</v>
      </c>
      <c r="J21" s="28">
        <f t="shared" si="7"/>
        <v>5076220</v>
      </c>
      <c r="K21" s="28">
        <f t="shared" si="8"/>
        <v>3798701</v>
      </c>
      <c r="L21" s="52">
        <f t="shared" si="9"/>
        <v>61.74</v>
      </c>
      <c r="M21" s="91"/>
      <c r="N21" s="53">
        <v>3158913</v>
      </c>
      <c r="O21" s="54">
        <v>2.46E-2</v>
      </c>
      <c r="P21" s="28">
        <f t="shared" si="10"/>
        <v>3236622</v>
      </c>
      <c r="Q21" s="55">
        <f t="shared" si="11"/>
        <v>52.602388602004716</v>
      </c>
      <c r="R21" s="55">
        <f t="shared" si="12"/>
        <v>9.1376113979952862</v>
      </c>
      <c r="S21" s="56">
        <f t="shared" si="13"/>
        <v>0.02</v>
      </c>
      <c r="T21" s="28">
        <f t="shared" si="14"/>
        <v>63178</v>
      </c>
      <c r="U21" s="57">
        <f t="shared" si="15"/>
        <v>0</v>
      </c>
      <c r="V21" s="57" t="e">
        <f t="shared" si="3"/>
        <v>#REF!</v>
      </c>
      <c r="W21" s="57">
        <f t="shared" si="16"/>
        <v>0</v>
      </c>
      <c r="X21" s="50" t="e">
        <f t="shared" si="17"/>
        <v>#REF!</v>
      </c>
      <c r="Y21" s="58" t="e">
        <f t="shared" si="18"/>
        <v>#REF!</v>
      </c>
      <c r="AA21" s="28">
        <f t="shared" si="19"/>
        <v>-562079</v>
      </c>
      <c r="AB21" s="28">
        <f t="shared" si="20"/>
        <v>-498901</v>
      </c>
      <c r="AC21" s="28">
        <f t="shared" si="21"/>
        <v>0</v>
      </c>
      <c r="AD21" s="55" t="e">
        <f t="shared" si="22"/>
        <v>#REF!</v>
      </c>
      <c r="AG21" s="61" t="str">
        <f t="shared" si="23"/>
        <v>012</v>
      </c>
      <c r="AH21" s="62" t="str">
        <f t="shared" si="24"/>
        <v>Ashby</v>
      </c>
      <c r="AI21" s="63">
        <f t="shared" si="25"/>
        <v>0.61737436804428791</v>
      </c>
      <c r="AJ21" s="64">
        <f t="shared" si="4"/>
        <v>61.74</v>
      </c>
      <c r="AK21" s="63">
        <f t="shared" si="26"/>
        <v>2.46E-2</v>
      </c>
      <c r="AL21" s="57" t="e">
        <f t="shared" si="5"/>
        <v>#REF!</v>
      </c>
      <c r="AM21" s="65" t="e">
        <f t="shared" si="27"/>
        <v>#REF!</v>
      </c>
      <c r="AR21" s="49"/>
    </row>
    <row r="22" spans="1:44" ht="12.75" customHeight="1" x14ac:dyDescent="0.3">
      <c r="A22" s="48">
        <v>13</v>
      </c>
      <c r="B22" s="48" t="s">
        <v>76</v>
      </c>
      <c r="C22" s="49">
        <v>400637000</v>
      </c>
      <c r="D22" s="49">
        <f t="shared" si="1"/>
        <v>1299213.3397639073</v>
      </c>
      <c r="E22" s="59">
        <v>57538000</v>
      </c>
      <c r="F22" s="49">
        <f t="shared" si="28"/>
        <v>903310.80710661819</v>
      </c>
      <c r="G22" s="49">
        <f t="shared" si="2"/>
        <v>2202524</v>
      </c>
      <c r="H22" s="50">
        <v>2409798.6600216939</v>
      </c>
      <c r="I22" s="51">
        <f t="shared" si="6"/>
        <v>0.91398673114880558</v>
      </c>
      <c r="J22" s="28">
        <f t="shared" si="7"/>
        <v>1988084</v>
      </c>
      <c r="K22" s="28">
        <f t="shared" si="8"/>
        <v>1988084</v>
      </c>
      <c r="L22" s="52">
        <f t="shared" si="9"/>
        <v>82.5</v>
      </c>
      <c r="M22" s="91"/>
      <c r="N22" s="53">
        <v>1721153</v>
      </c>
      <c r="O22" s="54">
        <v>5.1200000000000002E-2</v>
      </c>
      <c r="P22" s="28">
        <f t="shared" si="10"/>
        <v>1809276</v>
      </c>
      <c r="Q22" s="55">
        <f t="shared" si="11"/>
        <v>75.079965393611445</v>
      </c>
      <c r="R22" s="55">
        <f t="shared" si="12"/>
        <v>7.4200346063885547</v>
      </c>
      <c r="S22" s="56">
        <f t="shared" si="13"/>
        <v>0.01</v>
      </c>
      <c r="T22" s="28">
        <f t="shared" si="14"/>
        <v>17212</v>
      </c>
      <c r="U22" s="57">
        <f t="shared" si="15"/>
        <v>0</v>
      </c>
      <c r="V22" s="57" t="e">
        <f t="shared" si="3"/>
        <v>#REF!</v>
      </c>
      <c r="W22" s="57">
        <f t="shared" si="16"/>
        <v>0</v>
      </c>
      <c r="X22" s="50" t="e">
        <f t="shared" si="17"/>
        <v>#REF!</v>
      </c>
      <c r="Y22" s="58" t="e">
        <f t="shared" si="18"/>
        <v>#REF!</v>
      </c>
      <c r="AA22" s="28">
        <f t="shared" si="19"/>
        <v>-178808</v>
      </c>
      <c r="AB22" s="28">
        <f t="shared" si="20"/>
        <v>-161596</v>
      </c>
      <c r="AC22" s="28">
        <f t="shared" si="21"/>
        <v>0</v>
      </c>
      <c r="AD22" s="55" t="e">
        <f t="shared" si="22"/>
        <v>#REF!</v>
      </c>
      <c r="AG22" s="61" t="str">
        <f t="shared" si="23"/>
        <v>013</v>
      </c>
      <c r="AH22" s="62" t="str">
        <f t="shared" si="24"/>
        <v>Ashfield</v>
      </c>
      <c r="AI22" s="63">
        <f t="shared" si="25"/>
        <v>0.91398673114880558</v>
      </c>
      <c r="AJ22" s="64">
        <f t="shared" si="4"/>
        <v>82.5</v>
      </c>
      <c r="AK22" s="63">
        <f t="shared" si="26"/>
        <v>5.1200000000000002E-2</v>
      </c>
      <c r="AL22" s="57" t="e">
        <f t="shared" si="5"/>
        <v>#REF!</v>
      </c>
      <c r="AM22" s="65" t="e">
        <f t="shared" si="27"/>
        <v>#REF!</v>
      </c>
      <c r="AR22" s="49"/>
    </row>
    <row r="23" spans="1:44" ht="12.75" customHeight="1" x14ac:dyDescent="0.3">
      <c r="A23" s="48">
        <v>14</v>
      </c>
      <c r="B23" s="48" t="s">
        <v>77</v>
      </c>
      <c r="C23" s="49">
        <v>4577634400</v>
      </c>
      <c r="D23" s="49">
        <f t="shared" si="1"/>
        <v>14844669.057131894</v>
      </c>
      <c r="E23" s="59">
        <v>1195135000</v>
      </c>
      <c r="F23" s="49">
        <f t="shared" si="28"/>
        <v>18762876.037598945</v>
      </c>
      <c r="G23" s="49">
        <f t="shared" si="2"/>
        <v>33607545</v>
      </c>
      <c r="H23" s="50">
        <v>40626166.001674198</v>
      </c>
      <c r="I23" s="51">
        <f t="shared" si="6"/>
        <v>0.82723890309056081</v>
      </c>
      <c r="J23" s="28">
        <f t="shared" si="7"/>
        <v>33516587</v>
      </c>
      <c r="K23" s="28">
        <f t="shared" si="8"/>
        <v>33516587</v>
      </c>
      <c r="L23" s="52">
        <f t="shared" si="9"/>
        <v>82.5</v>
      </c>
      <c r="M23" s="91"/>
      <c r="N23" s="53">
        <v>27827884</v>
      </c>
      <c r="O23" s="54">
        <v>4.2700000000000002E-2</v>
      </c>
      <c r="P23" s="28">
        <f t="shared" si="10"/>
        <v>29016135</v>
      </c>
      <c r="Q23" s="55">
        <f t="shared" si="11"/>
        <v>71.422282375364318</v>
      </c>
      <c r="R23" s="55">
        <f t="shared" si="12"/>
        <v>11.077717624635682</v>
      </c>
      <c r="S23" s="56">
        <f t="shared" si="13"/>
        <v>0.02</v>
      </c>
      <c r="T23" s="28">
        <f t="shared" si="14"/>
        <v>556558</v>
      </c>
      <c r="U23" s="57">
        <f t="shared" si="15"/>
        <v>0</v>
      </c>
      <c r="V23" s="57" t="e">
        <f t="shared" si="3"/>
        <v>#REF!</v>
      </c>
      <c r="W23" s="57">
        <f t="shared" si="16"/>
        <v>0</v>
      </c>
      <c r="X23" s="50" t="e">
        <f t="shared" si="17"/>
        <v>#REF!</v>
      </c>
      <c r="Y23" s="58" t="e">
        <f t="shared" si="18"/>
        <v>#REF!</v>
      </c>
      <c r="AA23" s="28">
        <f t="shared" si="19"/>
        <v>-4500452</v>
      </c>
      <c r="AB23" s="28">
        <f t="shared" si="20"/>
        <v>-3943894</v>
      </c>
      <c r="AC23" s="28">
        <f t="shared" si="21"/>
        <v>0</v>
      </c>
      <c r="AD23" s="55" t="e">
        <f t="shared" si="22"/>
        <v>#REF!</v>
      </c>
      <c r="AG23" s="61" t="str">
        <f t="shared" si="23"/>
        <v>014</v>
      </c>
      <c r="AH23" s="62" t="str">
        <f t="shared" si="24"/>
        <v>Ashland</v>
      </c>
      <c r="AI23" s="63">
        <f t="shared" si="25"/>
        <v>0.82723890309056081</v>
      </c>
      <c r="AJ23" s="64">
        <f t="shared" si="4"/>
        <v>82.5</v>
      </c>
      <c r="AK23" s="63">
        <f t="shared" si="26"/>
        <v>4.2700000000000002E-2</v>
      </c>
      <c r="AL23" s="57" t="e">
        <f t="shared" si="5"/>
        <v>#REF!</v>
      </c>
      <c r="AM23" s="65" t="e">
        <f t="shared" si="27"/>
        <v>#REF!</v>
      </c>
      <c r="AR23" s="49"/>
    </row>
    <row r="24" spans="1:44" ht="12.75" customHeight="1" x14ac:dyDescent="0.3">
      <c r="A24" s="48">
        <v>15</v>
      </c>
      <c r="B24" s="48" t="s">
        <v>78</v>
      </c>
      <c r="C24" s="49">
        <v>1402924800</v>
      </c>
      <c r="D24" s="49">
        <f t="shared" si="1"/>
        <v>4549501.4560452774</v>
      </c>
      <c r="E24" s="59">
        <v>305220000</v>
      </c>
      <c r="F24" s="49">
        <f t="shared" si="28"/>
        <v>4791764.1305760015</v>
      </c>
      <c r="G24" s="49">
        <f t="shared" si="2"/>
        <v>9341266</v>
      </c>
      <c r="H24" s="50">
        <v>30815036.902891401</v>
      </c>
      <c r="I24" s="51">
        <f t="shared" si="6"/>
        <v>0.30313986088796474</v>
      </c>
      <c r="J24" s="28">
        <f t="shared" si="7"/>
        <v>25422405</v>
      </c>
      <c r="K24" s="28">
        <f t="shared" si="8"/>
        <v>9341266</v>
      </c>
      <c r="L24" s="52">
        <f t="shared" si="9"/>
        <v>30.31</v>
      </c>
      <c r="M24" s="91"/>
      <c r="N24" s="53">
        <v>4351573</v>
      </c>
      <c r="O24" s="54">
        <v>3.44E-2</v>
      </c>
      <c r="P24" s="28">
        <f t="shared" si="10"/>
        <v>4501267</v>
      </c>
      <c r="Q24" s="55">
        <f t="shared" si="11"/>
        <v>14.607371765235959</v>
      </c>
      <c r="R24" s="55">
        <f t="shared" si="12"/>
        <v>15.70262823476404</v>
      </c>
      <c r="S24" s="56">
        <f t="shared" si="13"/>
        <v>0.02</v>
      </c>
      <c r="T24" s="28">
        <f t="shared" si="14"/>
        <v>87031</v>
      </c>
      <c r="U24" s="57">
        <f t="shared" si="15"/>
        <v>0</v>
      </c>
      <c r="V24" s="57" t="e">
        <f t="shared" si="3"/>
        <v>#REF!</v>
      </c>
      <c r="W24" s="57">
        <f t="shared" si="16"/>
        <v>0</v>
      </c>
      <c r="X24" s="50" t="e">
        <f t="shared" si="17"/>
        <v>#REF!</v>
      </c>
      <c r="Y24" s="58" t="e">
        <f t="shared" si="18"/>
        <v>#REF!</v>
      </c>
      <c r="AA24" s="28">
        <f t="shared" si="19"/>
        <v>-4839999</v>
      </c>
      <c r="AB24" s="28">
        <f t="shared" si="20"/>
        <v>-4752968</v>
      </c>
      <c r="AC24" s="28">
        <f t="shared" si="21"/>
        <v>0</v>
      </c>
      <c r="AD24" s="55" t="e">
        <f t="shared" si="22"/>
        <v>#REF!</v>
      </c>
      <c r="AG24" s="61" t="str">
        <f t="shared" si="23"/>
        <v>015</v>
      </c>
      <c r="AH24" s="62" t="str">
        <f t="shared" si="24"/>
        <v>Athol</v>
      </c>
      <c r="AI24" s="63">
        <f t="shared" si="25"/>
        <v>0.30313986088796474</v>
      </c>
      <c r="AJ24" s="64">
        <f t="shared" si="4"/>
        <v>30.31</v>
      </c>
      <c r="AK24" s="63">
        <f t="shared" si="26"/>
        <v>3.44E-2</v>
      </c>
      <c r="AL24" s="57" t="e">
        <f t="shared" si="5"/>
        <v>#REF!</v>
      </c>
      <c r="AM24" s="65" t="e">
        <f t="shared" si="27"/>
        <v>#REF!</v>
      </c>
      <c r="AR24" s="49"/>
    </row>
    <row r="25" spans="1:44" ht="12.75" customHeight="1" x14ac:dyDescent="0.3">
      <c r="A25" s="48">
        <v>16</v>
      </c>
      <c r="B25" s="48" t="s">
        <v>79</v>
      </c>
      <c r="C25" s="49">
        <v>7548473300</v>
      </c>
      <c r="D25" s="49">
        <f t="shared" si="1"/>
        <v>24478710.66878916</v>
      </c>
      <c r="E25" s="59">
        <v>1885460000</v>
      </c>
      <c r="F25" s="49">
        <f t="shared" si="28"/>
        <v>29600549.104370058</v>
      </c>
      <c r="G25" s="49">
        <f t="shared" si="2"/>
        <v>54079260</v>
      </c>
      <c r="H25" s="50">
        <v>110561020.68122762</v>
      </c>
      <c r="I25" s="51">
        <f t="shared" si="6"/>
        <v>0.48913495612457047</v>
      </c>
      <c r="J25" s="28">
        <f t="shared" si="7"/>
        <v>91212842</v>
      </c>
      <c r="K25" s="28">
        <f t="shared" si="8"/>
        <v>54079260</v>
      </c>
      <c r="L25" s="52">
        <f t="shared" si="9"/>
        <v>48.91</v>
      </c>
      <c r="M25" s="91"/>
      <c r="N25" s="53">
        <v>46226314</v>
      </c>
      <c r="O25" s="54">
        <v>3.9E-2</v>
      </c>
      <c r="P25" s="28">
        <f t="shared" si="10"/>
        <v>48029140</v>
      </c>
      <c r="Q25" s="55">
        <f t="shared" si="11"/>
        <v>43.441295769581259</v>
      </c>
      <c r="R25" s="55">
        <f t="shared" si="12"/>
        <v>5.4687042304187372</v>
      </c>
      <c r="S25" s="56">
        <f t="shared" si="13"/>
        <v>0.01</v>
      </c>
      <c r="T25" s="28">
        <f t="shared" si="14"/>
        <v>462263</v>
      </c>
      <c r="U25" s="57">
        <f t="shared" si="15"/>
        <v>0</v>
      </c>
      <c r="V25" s="57" t="e">
        <f t="shared" si="3"/>
        <v>#REF!</v>
      </c>
      <c r="W25" s="57">
        <f t="shared" si="16"/>
        <v>0</v>
      </c>
      <c r="X25" s="50" t="e">
        <f t="shared" si="17"/>
        <v>#REF!</v>
      </c>
      <c r="Y25" s="58" t="e">
        <f t="shared" si="18"/>
        <v>#REF!</v>
      </c>
      <c r="AA25" s="28">
        <f t="shared" si="19"/>
        <v>-6050120</v>
      </c>
      <c r="AB25" s="28">
        <f t="shared" si="20"/>
        <v>-5587857</v>
      </c>
      <c r="AC25" s="28">
        <f t="shared" si="21"/>
        <v>0</v>
      </c>
      <c r="AD25" s="55" t="e">
        <f t="shared" si="22"/>
        <v>#REF!</v>
      </c>
      <c r="AG25" s="61" t="str">
        <f t="shared" si="23"/>
        <v>016</v>
      </c>
      <c r="AH25" s="62" t="str">
        <f t="shared" si="24"/>
        <v>Attleboro</v>
      </c>
      <c r="AI25" s="63">
        <f t="shared" si="25"/>
        <v>0.48913495612457047</v>
      </c>
      <c r="AJ25" s="64">
        <f t="shared" si="4"/>
        <v>48.91</v>
      </c>
      <c r="AK25" s="63">
        <f t="shared" si="26"/>
        <v>3.9E-2</v>
      </c>
      <c r="AL25" s="57" t="e">
        <f t="shared" si="5"/>
        <v>#REF!</v>
      </c>
      <c r="AM25" s="65" t="e">
        <f t="shared" si="27"/>
        <v>#REF!</v>
      </c>
      <c r="AR25" s="49"/>
    </row>
    <row r="26" spans="1:44" ht="12.75" customHeight="1" x14ac:dyDescent="0.3">
      <c r="A26" s="48">
        <v>17</v>
      </c>
      <c r="B26" s="48" t="s">
        <v>80</v>
      </c>
      <c r="C26" s="49">
        <v>3312067000</v>
      </c>
      <c r="D26" s="49">
        <f t="shared" si="1"/>
        <v>10740599.666510645</v>
      </c>
      <c r="E26" s="59">
        <v>731439000</v>
      </c>
      <c r="F26" s="49">
        <f t="shared" si="28"/>
        <v>11483137.290820982</v>
      </c>
      <c r="G26" s="49">
        <f t="shared" si="2"/>
        <v>22223737</v>
      </c>
      <c r="H26" s="50">
        <v>36949143.159792535</v>
      </c>
      <c r="I26" s="51">
        <f t="shared" si="6"/>
        <v>0.60146826420006172</v>
      </c>
      <c r="J26" s="28">
        <f t="shared" si="7"/>
        <v>30483043</v>
      </c>
      <c r="K26" s="28">
        <f t="shared" si="8"/>
        <v>22223737</v>
      </c>
      <c r="L26" s="52">
        <f t="shared" si="9"/>
        <v>60.15</v>
      </c>
      <c r="M26" s="91"/>
      <c r="N26" s="53">
        <v>19238888</v>
      </c>
      <c r="O26" s="54">
        <v>4.7E-2</v>
      </c>
      <c r="P26" s="28">
        <f t="shared" si="10"/>
        <v>20143116</v>
      </c>
      <c r="Q26" s="55">
        <f t="shared" si="11"/>
        <v>54.515786503865172</v>
      </c>
      <c r="R26" s="55">
        <f t="shared" si="12"/>
        <v>5.6342134961348265</v>
      </c>
      <c r="S26" s="56">
        <f t="shared" si="13"/>
        <v>0.01</v>
      </c>
      <c r="T26" s="28">
        <f t="shared" si="14"/>
        <v>192389</v>
      </c>
      <c r="U26" s="57">
        <f t="shared" si="15"/>
        <v>0</v>
      </c>
      <c r="V26" s="57" t="e">
        <f t="shared" si="3"/>
        <v>#REF!</v>
      </c>
      <c r="W26" s="57">
        <f t="shared" si="16"/>
        <v>0</v>
      </c>
      <c r="X26" s="50" t="e">
        <f t="shared" si="17"/>
        <v>#REF!</v>
      </c>
      <c r="Y26" s="58" t="e">
        <f t="shared" si="18"/>
        <v>#REF!</v>
      </c>
      <c r="AA26" s="28">
        <f t="shared" si="19"/>
        <v>-2080621</v>
      </c>
      <c r="AB26" s="28">
        <f t="shared" si="20"/>
        <v>-1888232</v>
      </c>
      <c r="AC26" s="28">
        <f t="shared" si="21"/>
        <v>0</v>
      </c>
      <c r="AD26" s="55" t="e">
        <f t="shared" si="22"/>
        <v>#REF!</v>
      </c>
      <c r="AG26" s="61" t="str">
        <f t="shared" si="23"/>
        <v>017</v>
      </c>
      <c r="AH26" s="62" t="str">
        <f t="shared" si="24"/>
        <v>Auburn</v>
      </c>
      <c r="AI26" s="63">
        <f t="shared" si="25"/>
        <v>0.60146826420006172</v>
      </c>
      <c r="AJ26" s="64">
        <f t="shared" si="4"/>
        <v>60.15</v>
      </c>
      <c r="AK26" s="63">
        <f t="shared" si="26"/>
        <v>4.7E-2</v>
      </c>
      <c r="AL26" s="57" t="e">
        <f t="shared" si="5"/>
        <v>#REF!</v>
      </c>
      <c r="AM26" s="65" t="e">
        <f t="shared" si="27"/>
        <v>#REF!</v>
      </c>
      <c r="AR26" s="49"/>
    </row>
    <row r="27" spans="1:44" ht="12.75" customHeight="1" x14ac:dyDescent="0.3">
      <c r="A27" s="48">
        <v>18</v>
      </c>
      <c r="B27" s="48" t="s">
        <v>81</v>
      </c>
      <c r="C27" s="49">
        <v>1239903800</v>
      </c>
      <c r="D27" s="49">
        <f t="shared" si="1"/>
        <v>4020845.6956895143</v>
      </c>
      <c r="E27" s="59">
        <v>236181000</v>
      </c>
      <c r="F27" s="49">
        <f t="shared" si="28"/>
        <v>3707894.7779423716</v>
      </c>
      <c r="G27" s="49">
        <f t="shared" si="2"/>
        <v>7728740</v>
      </c>
      <c r="H27" s="50">
        <v>11597825.407164995</v>
      </c>
      <c r="I27" s="51">
        <f t="shared" si="6"/>
        <v>0.66639561544229486</v>
      </c>
      <c r="J27" s="28">
        <f t="shared" si="7"/>
        <v>9568206</v>
      </c>
      <c r="K27" s="28">
        <f t="shared" si="8"/>
        <v>7728740</v>
      </c>
      <c r="L27" s="52">
        <f t="shared" si="9"/>
        <v>66.64</v>
      </c>
      <c r="M27" s="91"/>
      <c r="N27" s="53">
        <v>6311442</v>
      </c>
      <c r="O27" s="54">
        <v>3.6400000000000002E-2</v>
      </c>
      <c r="P27" s="28">
        <f t="shared" si="10"/>
        <v>6541178</v>
      </c>
      <c r="Q27" s="55">
        <f t="shared" si="11"/>
        <v>56.400038544802889</v>
      </c>
      <c r="R27" s="55">
        <f t="shared" si="12"/>
        <v>10.239961455197111</v>
      </c>
      <c r="S27" s="56">
        <f t="shared" si="13"/>
        <v>0.02</v>
      </c>
      <c r="T27" s="28">
        <f t="shared" si="14"/>
        <v>126229</v>
      </c>
      <c r="U27" s="57">
        <f t="shared" si="15"/>
        <v>0</v>
      </c>
      <c r="V27" s="57" t="e">
        <f t="shared" si="3"/>
        <v>#REF!</v>
      </c>
      <c r="W27" s="57">
        <f t="shared" si="16"/>
        <v>0</v>
      </c>
      <c r="X27" s="50" t="e">
        <f t="shared" si="17"/>
        <v>#REF!</v>
      </c>
      <c r="Y27" s="58" t="e">
        <f t="shared" si="18"/>
        <v>#REF!</v>
      </c>
      <c r="AA27" s="28">
        <f t="shared" si="19"/>
        <v>-1187562</v>
      </c>
      <c r="AB27" s="28">
        <f t="shared" si="20"/>
        <v>-1061333</v>
      </c>
      <c r="AC27" s="28">
        <f t="shared" si="21"/>
        <v>0</v>
      </c>
      <c r="AD27" s="55" t="e">
        <f t="shared" si="22"/>
        <v>#REF!</v>
      </c>
      <c r="AG27" s="61" t="str">
        <f t="shared" si="23"/>
        <v>018</v>
      </c>
      <c r="AH27" s="62" t="str">
        <f t="shared" si="24"/>
        <v>Avon</v>
      </c>
      <c r="AI27" s="63">
        <f t="shared" si="25"/>
        <v>0.66639561544229486</v>
      </c>
      <c r="AJ27" s="64">
        <f t="shared" si="4"/>
        <v>66.64</v>
      </c>
      <c r="AK27" s="63">
        <f t="shared" si="26"/>
        <v>3.6400000000000002E-2</v>
      </c>
      <c r="AL27" s="57" t="e">
        <f t="shared" si="5"/>
        <v>#REF!</v>
      </c>
      <c r="AM27" s="65" t="e">
        <f t="shared" si="27"/>
        <v>#REF!</v>
      </c>
      <c r="AR27" s="49"/>
    </row>
    <row r="28" spans="1:44" ht="12.75" customHeight="1" x14ac:dyDescent="0.3">
      <c r="A28" s="48">
        <v>19</v>
      </c>
      <c r="B28" s="48" t="s">
        <v>82</v>
      </c>
      <c r="C28" s="49">
        <v>1910859000</v>
      </c>
      <c r="D28" s="49">
        <f t="shared" si="1"/>
        <v>6196665.5681025973</v>
      </c>
      <c r="E28" s="59">
        <v>402679000</v>
      </c>
      <c r="F28" s="49">
        <f t="shared" si="28"/>
        <v>6321809.8038667645</v>
      </c>
      <c r="G28" s="49">
        <f t="shared" si="2"/>
        <v>12518475</v>
      </c>
      <c r="H28" s="50">
        <v>16442770.914717942</v>
      </c>
      <c r="I28" s="51">
        <f t="shared" si="6"/>
        <v>0.76133609504920485</v>
      </c>
      <c r="J28" s="28">
        <f t="shared" si="7"/>
        <v>13565286</v>
      </c>
      <c r="K28" s="28">
        <f t="shared" si="8"/>
        <v>12518475</v>
      </c>
      <c r="L28" s="52">
        <f t="shared" si="9"/>
        <v>76.13</v>
      </c>
      <c r="M28" s="91"/>
      <c r="N28" s="53">
        <v>10662107</v>
      </c>
      <c r="O28" s="54">
        <v>5.2999999999999999E-2</v>
      </c>
      <c r="P28" s="28">
        <f t="shared" si="10"/>
        <v>11227199</v>
      </c>
      <c r="Q28" s="55">
        <f t="shared" si="11"/>
        <v>68.280456245671601</v>
      </c>
      <c r="R28" s="55">
        <f t="shared" si="12"/>
        <v>7.8495437543283941</v>
      </c>
      <c r="S28" s="56">
        <f t="shared" si="13"/>
        <v>0.02</v>
      </c>
      <c r="T28" s="28">
        <f t="shared" si="14"/>
        <v>213242</v>
      </c>
      <c r="U28" s="57">
        <f t="shared" si="15"/>
        <v>0</v>
      </c>
      <c r="V28" s="57" t="e">
        <f t="shared" si="3"/>
        <v>#REF!</v>
      </c>
      <c r="W28" s="57">
        <f t="shared" si="16"/>
        <v>0</v>
      </c>
      <c r="X28" s="50" t="e">
        <f t="shared" si="17"/>
        <v>#REF!</v>
      </c>
      <c r="Y28" s="58" t="e">
        <f t="shared" si="18"/>
        <v>#REF!</v>
      </c>
      <c r="AA28" s="28">
        <f t="shared" si="19"/>
        <v>-1291276</v>
      </c>
      <c r="AB28" s="28">
        <f t="shared" si="20"/>
        <v>-1078034</v>
      </c>
      <c r="AC28" s="28">
        <f t="shared" si="21"/>
        <v>0</v>
      </c>
      <c r="AD28" s="55" t="e">
        <f t="shared" si="22"/>
        <v>#REF!</v>
      </c>
      <c r="AG28" s="61" t="str">
        <f t="shared" si="23"/>
        <v>019</v>
      </c>
      <c r="AH28" s="62" t="str">
        <f t="shared" si="24"/>
        <v>Ayer</v>
      </c>
      <c r="AI28" s="63">
        <f t="shared" si="25"/>
        <v>0.76133609504920485</v>
      </c>
      <c r="AJ28" s="64">
        <f t="shared" si="4"/>
        <v>76.13</v>
      </c>
      <c r="AK28" s="63">
        <f t="shared" si="26"/>
        <v>5.2999999999999999E-2</v>
      </c>
      <c r="AL28" s="57" t="e">
        <f t="shared" si="5"/>
        <v>#REF!</v>
      </c>
      <c r="AM28" s="65" t="e">
        <f t="shared" si="27"/>
        <v>#REF!</v>
      </c>
      <c r="AR28" s="49"/>
    </row>
    <row r="29" spans="1:44" ht="12.75" customHeight="1" x14ac:dyDescent="0.3">
      <c r="A29" s="48">
        <v>20</v>
      </c>
      <c r="B29" s="48" t="s">
        <v>83</v>
      </c>
      <c r="C29" s="49">
        <v>26295649400</v>
      </c>
      <c r="D29" s="49">
        <f t="shared" si="1"/>
        <v>85273348.388278633</v>
      </c>
      <c r="E29" s="59">
        <v>2559756000</v>
      </c>
      <c r="F29" s="49">
        <f t="shared" si="28"/>
        <v>40186576.84236519</v>
      </c>
      <c r="G29" s="49">
        <f t="shared" si="2"/>
        <v>125459925</v>
      </c>
      <c r="H29" s="50">
        <v>95554895.264647827</v>
      </c>
      <c r="I29" s="51">
        <f t="shared" si="6"/>
        <v>1.3129617760819843</v>
      </c>
      <c r="J29" s="28">
        <f t="shared" si="7"/>
        <v>78832789</v>
      </c>
      <c r="K29" s="28">
        <f t="shared" si="8"/>
        <v>78832789</v>
      </c>
      <c r="L29" s="52">
        <f t="shared" si="9"/>
        <v>82.5</v>
      </c>
      <c r="M29" s="91"/>
      <c r="N29" s="53">
        <v>66751042</v>
      </c>
      <c r="O29" s="54">
        <v>5.3600000000000002E-2</v>
      </c>
      <c r="P29" s="28">
        <f t="shared" si="10"/>
        <v>70328898</v>
      </c>
      <c r="Q29" s="55">
        <f t="shared" si="11"/>
        <v>73.60051811601889</v>
      </c>
      <c r="R29" s="55">
        <f t="shared" si="12"/>
        <v>8.8994818839811103</v>
      </c>
      <c r="S29" s="56">
        <f t="shared" si="13"/>
        <v>0.02</v>
      </c>
      <c r="T29" s="28">
        <f t="shared" si="14"/>
        <v>1335021</v>
      </c>
      <c r="U29" s="57">
        <f t="shared" si="15"/>
        <v>0</v>
      </c>
      <c r="V29" s="57" t="e">
        <f t="shared" si="3"/>
        <v>#REF!</v>
      </c>
      <c r="W29" s="57">
        <f t="shared" si="16"/>
        <v>0</v>
      </c>
      <c r="X29" s="50" t="e">
        <f t="shared" si="17"/>
        <v>#REF!</v>
      </c>
      <c r="Y29" s="58" t="e">
        <f t="shared" si="18"/>
        <v>#REF!</v>
      </c>
      <c r="AA29" s="28">
        <f t="shared" si="19"/>
        <v>-8503891</v>
      </c>
      <c r="AB29" s="28">
        <f t="shared" si="20"/>
        <v>-7168870</v>
      </c>
      <c r="AC29" s="28">
        <f t="shared" si="21"/>
        <v>0</v>
      </c>
      <c r="AD29" s="55" t="e">
        <f t="shared" si="22"/>
        <v>#REF!</v>
      </c>
      <c r="AG29" s="61" t="str">
        <f t="shared" si="23"/>
        <v>020</v>
      </c>
      <c r="AH29" s="62" t="str">
        <f t="shared" si="24"/>
        <v>Barnstable</v>
      </c>
      <c r="AI29" s="63">
        <f t="shared" si="25"/>
        <v>1.3129617760819843</v>
      </c>
      <c r="AJ29" s="64">
        <f t="shared" si="4"/>
        <v>82.5</v>
      </c>
      <c r="AK29" s="63">
        <f t="shared" si="26"/>
        <v>5.3600000000000002E-2</v>
      </c>
      <c r="AL29" s="57" t="e">
        <f t="shared" si="5"/>
        <v>#REF!</v>
      </c>
      <c r="AM29" s="65" t="e">
        <f t="shared" si="27"/>
        <v>#REF!</v>
      </c>
      <c r="AR29" s="49"/>
    </row>
    <row r="30" spans="1:44" ht="12.75" customHeight="1" x14ac:dyDescent="0.3">
      <c r="A30" s="48">
        <v>21</v>
      </c>
      <c r="B30" s="48" t="s">
        <v>84</v>
      </c>
      <c r="C30" s="49">
        <v>783133600</v>
      </c>
      <c r="D30" s="49">
        <f t="shared" si="1"/>
        <v>2539599.7372617405</v>
      </c>
      <c r="E30" s="59">
        <v>184500000</v>
      </c>
      <c r="F30" s="49">
        <f t="shared" si="28"/>
        <v>2896535.2273483793</v>
      </c>
      <c r="G30" s="49">
        <f t="shared" si="2"/>
        <v>5436135</v>
      </c>
      <c r="H30" s="50">
        <v>11645273.523555789</v>
      </c>
      <c r="I30" s="51">
        <f t="shared" si="6"/>
        <v>0.46681041789219568</v>
      </c>
      <c r="J30" s="28">
        <f t="shared" si="7"/>
        <v>9607351</v>
      </c>
      <c r="K30" s="28">
        <f t="shared" si="8"/>
        <v>5436135</v>
      </c>
      <c r="L30" s="52">
        <f t="shared" si="9"/>
        <v>46.68</v>
      </c>
      <c r="M30" s="91"/>
      <c r="N30" s="53">
        <v>4338017</v>
      </c>
      <c r="O30" s="54">
        <v>3.9800000000000002E-2</v>
      </c>
      <c r="P30" s="28">
        <f t="shared" si="10"/>
        <v>4510670</v>
      </c>
      <c r="Q30" s="55">
        <f t="shared" si="11"/>
        <v>38.733912010533039</v>
      </c>
      <c r="R30" s="55">
        <f t="shared" si="12"/>
        <v>7.9460879894669603</v>
      </c>
      <c r="S30" s="56">
        <f t="shared" si="13"/>
        <v>0.02</v>
      </c>
      <c r="T30" s="28">
        <f t="shared" si="14"/>
        <v>86760</v>
      </c>
      <c r="U30" s="57">
        <f t="shared" si="15"/>
        <v>0</v>
      </c>
      <c r="V30" s="57" t="e">
        <f t="shared" si="3"/>
        <v>#REF!</v>
      </c>
      <c r="W30" s="57">
        <f t="shared" si="16"/>
        <v>0</v>
      </c>
      <c r="X30" s="50" t="e">
        <f t="shared" si="17"/>
        <v>#REF!</v>
      </c>
      <c r="Y30" s="58" t="e">
        <f t="shared" si="18"/>
        <v>#REF!</v>
      </c>
      <c r="AA30" s="28">
        <f t="shared" si="19"/>
        <v>-925465</v>
      </c>
      <c r="AB30" s="28">
        <f t="shared" si="20"/>
        <v>-838705</v>
      </c>
      <c r="AC30" s="28">
        <f t="shared" si="21"/>
        <v>0</v>
      </c>
      <c r="AD30" s="55" t="e">
        <f t="shared" si="22"/>
        <v>#REF!</v>
      </c>
      <c r="AG30" s="61" t="str">
        <f t="shared" si="23"/>
        <v>021</v>
      </c>
      <c r="AH30" s="62" t="str">
        <f t="shared" si="24"/>
        <v>Barre</v>
      </c>
      <c r="AI30" s="63">
        <f t="shared" si="25"/>
        <v>0.46681041789219568</v>
      </c>
      <c r="AJ30" s="64">
        <f t="shared" si="4"/>
        <v>46.68</v>
      </c>
      <c r="AK30" s="63">
        <f t="shared" si="26"/>
        <v>3.9800000000000002E-2</v>
      </c>
      <c r="AL30" s="57" t="e">
        <f t="shared" si="5"/>
        <v>#REF!</v>
      </c>
      <c r="AM30" s="65" t="e">
        <f t="shared" si="27"/>
        <v>#REF!</v>
      </c>
      <c r="AR30" s="49"/>
    </row>
    <row r="31" spans="1:44" ht="12.75" customHeight="1" x14ac:dyDescent="0.3">
      <c r="A31" s="48">
        <v>22</v>
      </c>
      <c r="B31" s="48" t="s">
        <v>85</v>
      </c>
      <c r="C31" s="49">
        <v>751539100</v>
      </c>
      <c r="D31" s="49">
        <f t="shared" si="1"/>
        <v>2437142.9101010668</v>
      </c>
      <c r="E31" s="59">
        <v>72471000</v>
      </c>
      <c r="F31" s="49">
        <f t="shared" si="28"/>
        <v>1137749.6176756879</v>
      </c>
      <c r="G31" s="49">
        <f t="shared" si="2"/>
        <v>3574893</v>
      </c>
      <c r="H31" s="50">
        <v>3109137.3538982705</v>
      </c>
      <c r="I31" s="51">
        <f t="shared" si="6"/>
        <v>1.149802209772997</v>
      </c>
      <c r="J31" s="28">
        <f t="shared" si="7"/>
        <v>2565038</v>
      </c>
      <c r="K31" s="28">
        <f t="shared" si="8"/>
        <v>2565038</v>
      </c>
      <c r="L31" s="52">
        <f t="shared" si="9"/>
        <v>82.5</v>
      </c>
      <c r="M31" s="91"/>
      <c r="N31" s="53">
        <v>2347696</v>
      </c>
      <c r="O31" s="54">
        <v>4.2199999999999994E-2</v>
      </c>
      <c r="P31" s="28">
        <f t="shared" si="10"/>
        <v>2446769</v>
      </c>
      <c r="Q31" s="55">
        <f t="shared" si="11"/>
        <v>78.696072945513777</v>
      </c>
      <c r="R31" s="55">
        <f t="shared" si="12"/>
        <v>3.8039270544862234</v>
      </c>
      <c r="S31" s="56">
        <f t="shared" si="13"/>
        <v>0.01</v>
      </c>
      <c r="T31" s="28">
        <f t="shared" si="14"/>
        <v>23477</v>
      </c>
      <c r="U31" s="57">
        <f t="shared" si="15"/>
        <v>0</v>
      </c>
      <c r="V31" s="57" t="e">
        <f t="shared" si="3"/>
        <v>#REF!</v>
      </c>
      <c r="W31" s="57">
        <f t="shared" si="16"/>
        <v>0</v>
      </c>
      <c r="X31" s="50" t="e">
        <f t="shared" si="17"/>
        <v>#REF!</v>
      </c>
      <c r="Y31" s="58" t="e">
        <f t="shared" si="18"/>
        <v>#REF!</v>
      </c>
      <c r="AA31" s="28">
        <f t="shared" si="19"/>
        <v>-118269</v>
      </c>
      <c r="AB31" s="28">
        <f t="shared" si="20"/>
        <v>-94792</v>
      </c>
      <c r="AC31" s="28">
        <f t="shared" si="21"/>
        <v>0</v>
      </c>
      <c r="AD31" s="55" t="e">
        <f t="shared" si="22"/>
        <v>#REF!</v>
      </c>
      <c r="AG31" s="61" t="str">
        <f t="shared" si="23"/>
        <v>022</v>
      </c>
      <c r="AH31" s="62" t="str">
        <f t="shared" si="24"/>
        <v>Becket</v>
      </c>
      <c r="AI31" s="63">
        <f t="shared" si="25"/>
        <v>1.149802209772997</v>
      </c>
      <c r="AJ31" s="64">
        <f t="shared" si="4"/>
        <v>82.5</v>
      </c>
      <c r="AK31" s="63">
        <f t="shared" si="26"/>
        <v>4.2199999999999994E-2</v>
      </c>
      <c r="AL31" s="57" t="e">
        <f t="shared" si="5"/>
        <v>#REF!</v>
      </c>
      <c r="AM31" s="65" t="e">
        <f t="shared" si="27"/>
        <v>#REF!</v>
      </c>
      <c r="AR31" s="49"/>
    </row>
    <row r="32" spans="1:44" ht="12.75" customHeight="1" x14ac:dyDescent="0.3">
      <c r="A32" s="48">
        <v>23</v>
      </c>
      <c r="B32" s="48" t="s">
        <v>86</v>
      </c>
      <c r="C32" s="49">
        <v>5675028700</v>
      </c>
      <c r="D32" s="49">
        <f>D$5*C32</f>
        <v>18403375.101608254</v>
      </c>
      <c r="E32" s="59">
        <v>1350833000</v>
      </c>
      <c r="F32" s="49">
        <f t="shared" si="28"/>
        <v>21207237.781922456</v>
      </c>
      <c r="G32" s="49">
        <f>ROUND(D32+F32,0)</f>
        <v>39610613</v>
      </c>
      <c r="H32" s="50">
        <v>36165942.209171258</v>
      </c>
      <c r="I32" s="51">
        <f>IF(H32=0,0,G32/H32)</f>
        <v>1.0952462615492211</v>
      </c>
      <c r="J32" s="28">
        <f t="shared" si="7"/>
        <v>29836902</v>
      </c>
      <c r="K32" s="28">
        <f t="shared" si="8"/>
        <v>29836902</v>
      </c>
      <c r="L32" s="52">
        <f t="shared" si="9"/>
        <v>82.5</v>
      </c>
      <c r="M32" s="91"/>
      <c r="N32" s="53">
        <v>29369021</v>
      </c>
      <c r="O32" s="54">
        <v>5.9299999999999999E-2</v>
      </c>
      <c r="P32" s="28">
        <f t="shared" si="10"/>
        <v>31110604</v>
      </c>
      <c r="Q32" s="55">
        <f t="shared" si="11"/>
        <v>86.021826336134325</v>
      </c>
      <c r="R32" s="55">
        <f t="shared" si="12"/>
        <v>0</v>
      </c>
      <c r="S32" s="56">
        <f t="shared" si="13"/>
        <v>0</v>
      </c>
      <c r="T32" s="28">
        <f t="shared" si="14"/>
        <v>0</v>
      </c>
      <c r="U32" s="57">
        <f t="shared" si="15"/>
        <v>1273702</v>
      </c>
      <c r="V32" s="57" t="e">
        <f t="shared" si="3"/>
        <v>#REF!</v>
      </c>
      <c r="W32" s="57">
        <f t="shared" si="16"/>
        <v>0</v>
      </c>
      <c r="X32" s="50" t="e">
        <f t="shared" si="17"/>
        <v>#REF!</v>
      </c>
      <c r="Y32" s="58" t="e">
        <f t="shared" si="18"/>
        <v>#REF!</v>
      </c>
      <c r="AA32" s="28">
        <f t="shared" si="19"/>
        <v>0</v>
      </c>
      <c r="AB32" s="28">
        <f t="shared" si="20"/>
        <v>0</v>
      </c>
      <c r="AC32" s="28" t="e">
        <f t="shared" si="21"/>
        <v>#REF!</v>
      </c>
      <c r="AD32" s="55" t="e">
        <f t="shared" si="22"/>
        <v>#REF!</v>
      </c>
      <c r="AG32" s="61" t="str">
        <f t="shared" si="23"/>
        <v>023</v>
      </c>
      <c r="AH32" s="62" t="str">
        <f t="shared" si="24"/>
        <v>Bedford</v>
      </c>
      <c r="AI32" s="63">
        <f t="shared" si="25"/>
        <v>1.0952462615492211</v>
      </c>
      <c r="AJ32" s="64">
        <f t="shared" si="4"/>
        <v>82.5</v>
      </c>
      <c r="AK32" s="63">
        <f t="shared" si="26"/>
        <v>5.9299999999999999E-2</v>
      </c>
      <c r="AL32" s="57" t="e">
        <f t="shared" si="5"/>
        <v>#REF!</v>
      </c>
      <c r="AM32" s="65" t="e">
        <f t="shared" si="27"/>
        <v>#REF!</v>
      </c>
      <c r="AR32" s="49"/>
    </row>
    <row r="33" spans="1:44" ht="12.75" customHeight="1" x14ac:dyDescent="0.3">
      <c r="A33" s="48">
        <v>24</v>
      </c>
      <c r="B33" s="48" t="s">
        <v>87</v>
      </c>
      <c r="C33" s="49">
        <v>2374427600</v>
      </c>
      <c r="D33" s="49">
        <f t="shared" si="1"/>
        <v>7699957.8476865571</v>
      </c>
      <c r="E33" s="59">
        <v>658834000</v>
      </c>
      <c r="F33" s="49">
        <f t="shared" si="28"/>
        <v>10343283.956503209</v>
      </c>
      <c r="G33" s="49">
        <f t="shared" si="2"/>
        <v>18043242</v>
      </c>
      <c r="H33" s="50">
        <v>30404293.935794875</v>
      </c>
      <c r="I33" s="51">
        <f t="shared" si="6"/>
        <v>0.59344387467448312</v>
      </c>
      <c r="J33" s="28">
        <f t="shared" si="7"/>
        <v>25083542</v>
      </c>
      <c r="K33" s="28">
        <f t="shared" si="8"/>
        <v>18043242</v>
      </c>
      <c r="L33" s="52">
        <f t="shared" si="9"/>
        <v>59.34</v>
      </c>
      <c r="M33" s="91"/>
      <c r="N33" s="53">
        <v>15542562</v>
      </c>
      <c r="O33" s="54">
        <v>4.3200000000000002E-2</v>
      </c>
      <c r="P33" s="28">
        <f t="shared" si="10"/>
        <v>16214001</v>
      </c>
      <c r="Q33" s="55">
        <f t="shared" si="11"/>
        <v>53.327997138296674</v>
      </c>
      <c r="R33" s="55">
        <f t="shared" si="12"/>
        <v>6.0120028617033299</v>
      </c>
      <c r="S33" s="56">
        <f t="shared" si="13"/>
        <v>0.01</v>
      </c>
      <c r="T33" s="28">
        <f t="shared" si="14"/>
        <v>155426</v>
      </c>
      <c r="U33" s="57">
        <f t="shared" si="15"/>
        <v>0</v>
      </c>
      <c r="V33" s="57" t="e">
        <f t="shared" si="3"/>
        <v>#REF!</v>
      </c>
      <c r="W33" s="57">
        <f t="shared" si="16"/>
        <v>0</v>
      </c>
      <c r="X33" s="50" t="e">
        <f t="shared" si="17"/>
        <v>#REF!</v>
      </c>
      <c r="Y33" s="58" t="e">
        <f t="shared" si="18"/>
        <v>#REF!</v>
      </c>
      <c r="AA33" s="28">
        <f t="shared" si="19"/>
        <v>-1829241</v>
      </c>
      <c r="AB33" s="28">
        <f t="shared" si="20"/>
        <v>-1673815</v>
      </c>
      <c r="AC33" s="28">
        <f t="shared" si="21"/>
        <v>0</v>
      </c>
      <c r="AD33" s="55" t="e">
        <f t="shared" si="22"/>
        <v>#REF!</v>
      </c>
      <c r="AG33" s="61" t="str">
        <f t="shared" si="23"/>
        <v>024</v>
      </c>
      <c r="AH33" s="62" t="str">
        <f t="shared" si="24"/>
        <v>Belchertown</v>
      </c>
      <c r="AI33" s="63">
        <f t="shared" si="25"/>
        <v>0.59344387467448312</v>
      </c>
      <c r="AJ33" s="64">
        <f t="shared" si="4"/>
        <v>59.34</v>
      </c>
      <c r="AK33" s="63">
        <f t="shared" si="26"/>
        <v>4.3200000000000002E-2</v>
      </c>
      <c r="AL33" s="57" t="e">
        <f t="shared" si="5"/>
        <v>#REF!</v>
      </c>
      <c r="AM33" s="65" t="e">
        <f t="shared" si="27"/>
        <v>#REF!</v>
      </c>
      <c r="AR33" s="49"/>
    </row>
    <row r="34" spans="1:44" ht="12.75" customHeight="1" x14ac:dyDescent="0.3">
      <c r="A34" s="48">
        <v>25</v>
      </c>
      <c r="B34" s="48" t="s">
        <v>88</v>
      </c>
      <c r="C34" s="49">
        <v>4076393600</v>
      </c>
      <c r="D34" s="49">
        <f t="shared" si="1"/>
        <v>13219210.764977317</v>
      </c>
      <c r="E34" s="59">
        <v>764495000</v>
      </c>
      <c r="F34" s="49">
        <f t="shared" si="28"/>
        <v>12002095.927543085</v>
      </c>
      <c r="G34" s="49">
        <f t="shared" si="2"/>
        <v>25221307</v>
      </c>
      <c r="H34" s="50">
        <v>33756889.560220011</v>
      </c>
      <c r="I34" s="51">
        <f t="shared" si="6"/>
        <v>0.74714546655748282</v>
      </c>
      <c r="J34" s="28">
        <f t="shared" si="7"/>
        <v>27849434</v>
      </c>
      <c r="K34" s="28">
        <f t="shared" si="8"/>
        <v>25221307</v>
      </c>
      <c r="L34" s="52">
        <f t="shared" si="9"/>
        <v>74.709999999999994</v>
      </c>
      <c r="M34" s="91"/>
      <c r="N34" s="53">
        <v>22054261</v>
      </c>
      <c r="O34" s="54">
        <v>5.6099999999999997E-2</v>
      </c>
      <c r="P34" s="28">
        <f t="shared" si="10"/>
        <v>23291505</v>
      </c>
      <c r="Q34" s="55">
        <f t="shared" si="11"/>
        <v>68.997781796363455</v>
      </c>
      <c r="R34" s="55">
        <f t="shared" si="12"/>
        <v>5.7122182036365388</v>
      </c>
      <c r="S34" s="56">
        <f t="shared" si="13"/>
        <v>0.01</v>
      </c>
      <c r="T34" s="28">
        <f t="shared" si="14"/>
        <v>220543</v>
      </c>
      <c r="U34" s="57">
        <f t="shared" si="15"/>
        <v>0</v>
      </c>
      <c r="V34" s="57" t="e">
        <f t="shared" si="3"/>
        <v>#REF!</v>
      </c>
      <c r="W34" s="57">
        <f t="shared" si="16"/>
        <v>0</v>
      </c>
      <c r="X34" s="50" t="e">
        <f t="shared" si="17"/>
        <v>#REF!</v>
      </c>
      <c r="Y34" s="58" t="e">
        <f t="shared" si="18"/>
        <v>#REF!</v>
      </c>
      <c r="AA34" s="28">
        <f t="shared" si="19"/>
        <v>-1929802</v>
      </c>
      <c r="AB34" s="28">
        <f t="shared" si="20"/>
        <v>-1709259</v>
      </c>
      <c r="AC34" s="28">
        <f t="shared" si="21"/>
        <v>0</v>
      </c>
      <c r="AD34" s="55" t="e">
        <f t="shared" si="22"/>
        <v>#REF!</v>
      </c>
      <c r="AG34" s="61" t="str">
        <f t="shared" si="23"/>
        <v>025</v>
      </c>
      <c r="AH34" s="62" t="str">
        <f t="shared" si="24"/>
        <v>Bellingham</v>
      </c>
      <c r="AI34" s="63">
        <f t="shared" si="25"/>
        <v>0.74714546655748282</v>
      </c>
      <c r="AJ34" s="64">
        <f t="shared" si="4"/>
        <v>74.709999999999994</v>
      </c>
      <c r="AK34" s="63">
        <f t="shared" si="26"/>
        <v>5.6099999999999997E-2</v>
      </c>
      <c r="AL34" s="57" t="e">
        <f t="shared" si="5"/>
        <v>#REF!</v>
      </c>
      <c r="AM34" s="65" t="e">
        <f t="shared" si="27"/>
        <v>#REF!</v>
      </c>
      <c r="AR34" s="49"/>
    </row>
    <row r="35" spans="1:44" ht="12.75" customHeight="1" x14ac:dyDescent="0.3">
      <c r="A35" s="48">
        <v>26</v>
      </c>
      <c r="B35" s="48" t="s">
        <v>89</v>
      </c>
      <c r="C35" s="49">
        <v>11993488600</v>
      </c>
      <c r="D35" s="49">
        <f t="shared" si="1"/>
        <v>38893313.34706068</v>
      </c>
      <c r="E35" s="59">
        <v>3346517000</v>
      </c>
      <c r="F35" s="49">
        <f t="shared" si="28"/>
        <v>52538235.118808761</v>
      </c>
      <c r="G35" s="49">
        <f>ROUND(D35+F35,0)</f>
        <v>91431548</v>
      </c>
      <c r="H35" s="50">
        <v>61875520.813840009</v>
      </c>
      <c r="I35" s="51">
        <f t="shared" si="6"/>
        <v>1.4776691460114393</v>
      </c>
      <c r="J35" s="28">
        <f t="shared" si="7"/>
        <v>51047305</v>
      </c>
      <c r="K35" s="28">
        <f t="shared" si="8"/>
        <v>51047305</v>
      </c>
      <c r="L35" s="52">
        <f t="shared" si="9"/>
        <v>82.5</v>
      </c>
      <c r="M35" s="91"/>
      <c r="N35" s="53">
        <v>47889465</v>
      </c>
      <c r="O35" s="54">
        <v>4.1500000000000002E-2</v>
      </c>
      <c r="P35" s="28">
        <f t="shared" si="10"/>
        <v>49876878</v>
      </c>
      <c r="Q35" s="55">
        <f t="shared" si="11"/>
        <v>80.608417260940115</v>
      </c>
      <c r="R35" s="55">
        <f>IF(L35&gt;Q35,L35-Q35,0)</f>
        <v>1.8915827390598849</v>
      </c>
      <c r="S35" s="56">
        <f>IF(AND(R35&gt;$T$4,R35&lt;=$T$5),$S$4,IF(R35&gt;$T$5,$S$5,0))</f>
        <v>0</v>
      </c>
      <c r="T35" s="28">
        <f>ROUND(S35*N35,0)</f>
        <v>0</v>
      </c>
      <c r="U35" s="57">
        <f t="shared" si="15"/>
        <v>0</v>
      </c>
      <c r="V35" s="57" t="e">
        <f t="shared" si="3"/>
        <v>#REF!</v>
      </c>
      <c r="W35" s="57">
        <f t="shared" si="16"/>
        <v>0</v>
      </c>
      <c r="X35" s="50" t="e">
        <f t="shared" si="17"/>
        <v>#REF!</v>
      </c>
      <c r="Y35" s="58" t="e">
        <f t="shared" si="18"/>
        <v>#REF!</v>
      </c>
      <c r="AA35" s="28">
        <f t="shared" si="19"/>
        <v>-1170427</v>
      </c>
      <c r="AB35" s="28">
        <f t="shared" si="20"/>
        <v>-1170427</v>
      </c>
      <c r="AC35" s="28">
        <f t="shared" si="21"/>
        <v>0</v>
      </c>
      <c r="AD35" s="55" t="e">
        <f t="shared" si="22"/>
        <v>#REF!</v>
      </c>
      <c r="AG35" s="61" t="str">
        <f t="shared" si="23"/>
        <v>026</v>
      </c>
      <c r="AH35" s="62" t="str">
        <f t="shared" si="24"/>
        <v>Belmont</v>
      </c>
      <c r="AI35" s="63">
        <f t="shared" si="25"/>
        <v>1.4776691460114393</v>
      </c>
      <c r="AJ35" s="64">
        <f t="shared" si="4"/>
        <v>82.5</v>
      </c>
      <c r="AK35" s="63">
        <f t="shared" si="26"/>
        <v>4.1500000000000002E-2</v>
      </c>
      <c r="AL35" s="57" t="e">
        <f t="shared" si="5"/>
        <v>#REF!</v>
      </c>
      <c r="AM35" s="65" t="e">
        <f t="shared" si="27"/>
        <v>#REF!</v>
      </c>
      <c r="AR35" s="49"/>
    </row>
    <row r="36" spans="1:44" ht="12.75" customHeight="1" x14ac:dyDescent="0.3">
      <c r="A36" s="48">
        <v>27</v>
      </c>
      <c r="B36" s="48" t="s">
        <v>90</v>
      </c>
      <c r="C36" s="49">
        <v>1342184000</v>
      </c>
      <c r="D36" s="49">
        <f t="shared" si="1"/>
        <v>4352526.9938065633</v>
      </c>
      <c r="E36" s="59">
        <v>333980000</v>
      </c>
      <c r="F36" s="49">
        <f t="shared" si="28"/>
        <v>5243278.2397279767</v>
      </c>
      <c r="G36" s="49">
        <f t="shared" si="2"/>
        <v>9595805</v>
      </c>
      <c r="H36" s="50">
        <v>14761209.315120574</v>
      </c>
      <c r="I36" s="51">
        <f t="shared" si="6"/>
        <v>0.65006902857007676</v>
      </c>
      <c r="J36" s="28">
        <f t="shared" si="7"/>
        <v>12177998</v>
      </c>
      <c r="K36" s="28">
        <f t="shared" si="8"/>
        <v>9595805</v>
      </c>
      <c r="L36" s="52">
        <f t="shared" si="9"/>
        <v>65.010000000000005</v>
      </c>
      <c r="M36" s="91"/>
      <c r="N36" s="53">
        <v>8392839</v>
      </c>
      <c r="O36" s="54">
        <v>4.3099999999999999E-2</v>
      </c>
      <c r="P36" s="28">
        <f t="shared" si="10"/>
        <v>8754570</v>
      </c>
      <c r="Q36" s="55">
        <f t="shared" si="11"/>
        <v>59.307945664264096</v>
      </c>
      <c r="R36" s="55">
        <f t="shared" si="12"/>
        <v>5.7020543357359088</v>
      </c>
      <c r="S36" s="56">
        <f t="shared" si="13"/>
        <v>0.01</v>
      </c>
      <c r="T36" s="28">
        <f t="shared" si="14"/>
        <v>83928</v>
      </c>
      <c r="U36" s="57">
        <f t="shared" si="15"/>
        <v>0</v>
      </c>
      <c r="V36" s="57" t="e">
        <f t="shared" si="3"/>
        <v>#REF!</v>
      </c>
      <c r="W36" s="57">
        <f t="shared" si="16"/>
        <v>0</v>
      </c>
      <c r="X36" s="50" t="e">
        <f t="shared" si="17"/>
        <v>#REF!</v>
      </c>
      <c r="Y36" s="58" t="e">
        <f t="shared" si="18"/>
        <v>#REF!</v>
      </c>
      <c r="AA36" s="28">
        <f t="shared" si="19"/>
        <v>-841235</v>
      </c>
      <c r="AB36" s="28">
        <f t="shared" si="20"/>
        <v>-757307</v>
      </c>
      <c r="AC36" s="28">
        <f t="shared" si="21"/>
        <v>0</v>
      </c>
      <c r="AD36" s="55" t="e">
        <f t="shared" si="22"/>
        <v>#REF!</v>
      </c>
      <c r="AG36" s="61" t="str">
        <f t="shared" si="23"/>
        <v>027</v>
      </c>
      <c r="AH36" s="62" t="str">
        <f t="shared" si="24"/>
        <v>Berkley</v>
      </c>
      <c r="AI36" s="63">
        <f t="shared" si="25"/>
        <v>0.65006902857007676</v>
      </c>
      <c r="AJ36" s="64">
        <f t="shared" si="4"/>
        <v>65.010000000000005</v>
      </c>
      <c r="AK36" s="63">
        <f t="shared" si="26"/>
        <v>4.3099999999999999E-2</v>
      </c>
      <c r="AL36" s="57" t="e">
        <f t="shared" si="5"/>
        <v>#REF!</v>
      </c>
      <c r="AM36" s="65" t="e">
        <f t="shared" si="27"/>
        <v>#REF!</v>
      </c>
      <c r="AR36" s="49"/>
    </row>
    <row r="37" spans="1:44" ht="12.75" customHeight="1" x14ac:dyDescent="0.3">
      <c r="A37" s="48">
        <v>28</v>
      </c>
      <c r="B37" s="48" t="s">
        <v>91</v>
      </c>
      <c r="C37" s="49">
        <v>1056762600</v>
      </c>
      <c r="D37" s="49">
        <f t="shared" si="1"/>
        <v>3426942.760862302</v>
      </c>
      <c r="E37" s="59">
        <v>228602000</v>
      </c>
      <c r="F37" s="49">
        <f t="shared" si="28"/>
        <v>3588909.1926411609</v>
      </c>
      <c r="G37" s="49">
        <f t="shared" si="2"/>
        <v>7015852</v>
      </c>
      <c r="H37" s="50">
        <v>6662115.1136218961</v>
      </c>
      <c r="I37" s="51">
        <f t="shared" si="6"/>
        <v>1.0530967838809666</v>
      </c>
      <c r="J37" s="28">
        <f t="shared" si="7"/>
        <v>5496245</v>
      </c>
      <c r="K37" s="28">
        <f t="shared" si="8"/>
        <v>5496245</v>
      </c>
      <c r="L37" s="52">
        <f t="shared" si="9"/>
        <v>82.5</v>
      </c>
      <c r="M37" s="91"/>
      <c r="N37" s="53">
        <v>4348776</v>
      </c>
      <c r="O37" s="54">
        <v>5.4299999999999994E-2</v>
      </c>
      <c r="P37" s="28">
        <f t="shared" si="10"/>
        <v>4584915</v>
      </c>
      <c r="Q37" s="55">
        <f t="shared" si="11"/>
        <v>68.82071116761874</v>
      </c>
      <c r="R37" s="55">
        <f t="shared" si="12"/>
        <v>13.67928883238126</v>
      </c>
      <c r="S37" s="56">
        <f t="shared" si="13"/>
        <v>0.02</v>
      </c>
      <c r="T37" s="28">
        <f t="shared" si="14"/>
        <v>86976</v>
      </c>
      <c r="U37" s="57">
        <f t="shared" si="15"/>
        <v>0</v>
      </c>
      <c r="V37" s="57" t="e">
        <f t="shared" si="3"/>
        <v>#REF!</v>
      </c>
      <c r="W37" s="57">
        <f t="shared" si="16"/>
        <v>0</v>
      </c>
      <c r="X37" s="50" t="e">
        <f t="shared" si="17"/>
        <v>#REF!</v>
      </c>
      <c r="Y37" s="58" t="e">
        <f t="shared" si="18"/>
        <v>#REF!</v>
      </c>
      <c r="AA37" s="28">
        <f t="shared" si="19"/>
        <v>-911330</v>
      </c>
      <c r="AB37" s="28">
        <f t="shared" si="20"/>
        <v>-824354</v>
      </c>
      <c r="AC37" s="28">
        <f t="shared" si="21"/>
        <v>0</v>
      </c>
      <c r="AD37" s="55" t="e">
        <f t="shared" si="22"/>
        <v>#REF!</v>
      </c>
      <c r="AG37" s="61" t="str">
        <f t="shared" si="23"/>
        <v>028</v>
      </c>
      <c r="AH37" s="62" t="str">
        <f t="shared" si="24"/>
        <v>Berlin</v>
      </c>
      <c r="AI37" s="63">
        <f t="shared" si="25"/>
        <v>1.0530967838809666</v>
      </c>
      <c r="AJ37" s="64">
        <f t="shared" si="4"/>
        <v>82.5</v>
      </c>
      <c r="AK37" s="63">
        <f t="shared" si="26"/>
        <v>5.4299999999999994E-2</v>
      </c>
      <c r="AL37" s="57" t="e">
        <f t="shared" si="5"/>
        <v>#REF!</v>
      </c>
      <c r="AM37" s="65" t="e">
        <f t="shared" si="27"/>
        <v>#REF!</v>
      </c>
      <c r="AR37" s="49"/>
    </row>
    <row r="38" spans="1:44" ht="12.75" customHeight="1" x14ac:dyDescent="0.3">
      <c r="A38" s="48">
        <v>29</v>
      </c>
      <c r="B38" s="48" t="s">
        <v>92</v>
      </c>
      <c r="C38" s="49">
        <v>336001100</v>
      </c>
      <c r="D38" s="49">
        <f t="shared" si="1"/>
        <v>1089607.5781701305</v>
      </c>
      <c r="E38" s="59">
        <v>78671000</v>
      </c>
      <c r="F38" s="49">
        <f t="shared" si="28"/>
        <v>1235085.7608169341</v>
      </c>
      <c r="G38" s="49">
        <f t="shared" si="2"/>
        <v>2324693</v>
      </c>
      <c r="H38" s="50">
        <v>3778951.4481627457</v>
      </c>
      <c r="I38" s="51">
        <f t="shared" si="6"/>
        <v>0.61516879268989322</v>
      </c>
      <c r="J38" s="28">
        <f t="shared" si="7"/>
        <v>3117635</v>
      </c>
      <c r="K38" s="28">
        <f t="shared" si="8"/>
        <v>2324693</v>
      </c>
      <c r="L38" s="52">
        <f t="shared" si="9"/>
        <v>61.52</v>
      </c>
      <c r="M38" s="91"/>
      <c r="N38" s="53">
        <v>2009530</v>
      </c>
      <c r="O38" s="54">
        <v>6.6699999999999995E-2</v>
      </c>
      <c r="P38" s="28">
        <f t="shared" si="10"/>
        <v>2143566</v>
      </c>
      <c r="Q38" s="55">
        <f t="shared" si="11"/>
        <v>56.723830126003897</v>
      </c>
      <c r="R38" s="55">
        <f t="shared" si="12"/>
        <v>4.7961698739961065</v>
      </c>
      <c r="S38" s="56">
        <f t="shared" si="13"/>
        <v>0.01</v>
      </c>
      <c r="T38" s="28">
        <f t="shared" si="14"/>
        <v>20095</v>
      </c>
      <c r="U38" s="57">
        <f t="shared" si="15"/>
        <v>0</v>
      </c>
      <c r="V38" s="57" t="e">
        <f t="shared" si="3"/>
        <v>#REF!</v>
      </c>
      <c r="W38" s="57">
        <f t="shared" si="16"/>
        <v>0</v>
      </c>
      <c r="X38" s="50" t="e">
        <f t="shared" si="17"/>
        <v>#REF!</v>
      </c>
      <c r="Y38" s="58" t="e">
        <f t="shared" si="18"/>
        <v>#REF!</v>
      </c>
      <c r="AA38" s="28">
        <f t="shared" si="19"/>
        <v>-181127</v>
      </c>
      <c r="AB38" s="28">
        <f t="shared" si="20"/>
        <v>-161032</v>
      </c>
      <c r="AC38" s="28">
        <f t="shared" si="21"/>
        <v>0</v>
      </c>
      <c r="AD38" s="55" t="e">
        <f t="shared" si="22"/>
        <v>#REF!</v>
      </c>
      <c r="AG38" s="61" t="str">
        <f t="shared" si="23"/>
        <v>029</v>
      </c>
      <c r="AH38" s="62" t="str">
        <f t="shared" si="24"/>
        <v>Bernardston</v>
      </c>
      <c r="AI38" s="63">
        <f t="shared" si="25"/>
        <v>0.61516879268989322</v>
      </c>
      <c r="AJ38" s="64">
        <f t="shared" si="4"/>
        <v>61.52</v>
      </c>
      <c r="AK38" s="63">
        <f t="shared" si="26"/>
        <v>6.6699999999999995E-2</v>
      </c>
      <c r="AL38" s="57" t="e">
        <f t="shared" si="5"/>
        <v>#REF!</v>
      </c>
      <c r="AM38" s="65" t="e">
        <f t="shared" si="27"/>
        <v>#REF!</v>
      </c>
      <c r="AR38" s="49"/>
    </row>
    <row r="39" spans="1:44" ht="12.75" customHeight="1" x14ac:dyDescent="0.3">
      <c r="A39" s="48">
        <v>30</v>
      </c>
      <c r="B39" s="48" t="s">
        <v>93</v>
      </c>
      <c r="C39" s="49">
        <v>10774988300</v>
      </c>
      <c r="D39" s="49">
        <f t="shared" si="1"/>
        <v>34941876.399733491</v>
      </c>
      <c r="E39" s="59">
        <v>2718270000</v>
      </c>
      <c r="F39" s="49">
        <f t="shared" si="28"/>
        <v>42675148.034928344</v>
      </c>
      <c r="G39" s="49">
        <f t="shared" si="2"/>
        <v>77617024</v>
      </c>
      <c r="H39" s="50">
        <v>68446288.691813752</v>
      </c>
      <c r="I39" s="51">
        <f t="shared" si="6"/>
        <v>1.1339844056334216</v>
      </c>
      <c r="J39" s="28">
        <f t="shared" si="7"/>
        <v>56468188</v>
      </c>
      <c r="K39" s="28">
        <f t="shared" si="8"/>
        <v>56468188</v>
      </c>
      <c r="L39" s="52">
        <f t="shared" si="9"/>
        <v>82.5</v>
      </c>
      <c r="M39" s="91"/>
      <c r="N39" s="53">
        <v>52300387</v>
      </c>
      <c r="O39" s="54">
        <v>4.2799999999999991E-2</v>
      </c>
      <c r="P39" s="28">
        <f t="shared" si="10"/>
        <v>54538844</v>
      </c>
      <c r="Q39" s="55">
        <f t="shared" si="11"/>
        <v>79.681228949558673</v>
      </c>
      <c r="R39" s="55">
        <f t="shared" si="12"/>
        <v>2.8187710504413275</v>
      </c>
      <c r="S39" s="56">
        <f t="shared" si="13"/>
        <v>0.01</v>
      </c>
      <c r="T39" s="28">
        <f t="shared" si="14"/>
        <v>523004</v>
      </c>
      <c r="U39" s="57">
        <f t="shared" si="15"/>
        <v>0</v>
      </c>
      <c r="V39" s="57" t="e">
        <f t="shared" si="3"/>
        <v>#REF!</v>
      </c>
      <c r="W39" s="57">
        <f t="shared" si="16"/>
        <v>0</v>
      </c>
      <c r="X39" s="50" t="e">
        <f t="shared" si="17"/>
        <v>#REF!</v>
      </c>
      <c r="Y39" s="58" t="e">
        <f t="shared" si="18"/>
        <v>#REF!</v>
      </c>
      <c r="AA39" s="28">
        <f t="shared" si="19"/>
        <v>-1929344</v>
      </c>
      <c r="AB39" s="28">
        <f t="shared" si="20"/>
        <v>-1406340</v>
      </c>
      <c r="AC39" s="28">
        <f t="shared" si="21"/>
        <v>0</v>
      </c>
      <c r="AD39" s="55" t="e">
        <f t="shared" si="22"/>
        <v>#REF!</v>
      </c>
      <c r="AG39" s="61" t="str">
        <f t="shared" si="23"/>
        <v>030</v>
      </c>
      <c r="AH39" s="62" t="str">
        <f t="shared" si="24"/>
        <v>Beverly</v>
      </c>
      <c r="AI39" s="63">
        <f t="shared" si="25"/>
        <v>1.1339844056334216</v>
      </c>
      <c r="AJ39" s="64">
        <f t="shared" si="4"/>
        <v>82.5</v>
      </c>
      <c r="AK39" s="63">
        <f t="shared" si="26"/>
        <v>4.2799999999999991E-2</v>
      </c>
      <c r="AL39" s="57" t="e">
        <f t="shared" si="5"/>
        <v>#REF!</v>
      </c>
      <c r="AM39" s="65" t="e">
        <f t="shared" si="27"/>
        <v>#REF!</v>
      </c>
      <c r="AR39" s="49"/>
    </row>
    <row r="40" spans="1:44" ht="12.75" customHeight="1" x14ac:dyDescent="0.3">
      <c r="A40" s="48">
        <v>31</v>
      </c>
      <c r="B40" s="48" t="s">
        <v>94</v>
      </c>
      <c r="C40" s="49">
        <v>11238491600</v>
      </c>
      <c r="D40" s="49">
        <f t="shared" si="1"/>
        <v>36444956.919966504</v>
      </c>
      <c r="E40" s="59">
        <v>2107516000</v>
      </c>
      <c r="F40" s="49">
        <f t="shared" si="28"/>
        <v>33086690.169107571</v>
      </c>
      <c r="G40" s="49">
        <f t="shared" si="2"/>
        <v>69531647</v>
      </c>
      <c r="H40" s="50">
        <v>78365616.92490983</v>
      </c>
      <c r="I40" s="51">
        <f t="shared" si="6"/>
        <v>0.88727237439635587</v>
      </c>
      <c r="J40" s="28">
        <f t="shared" si="7"/>
        <v>64651634</v>
      </c>
      <c r="K40" s="28">
        <f t="shared" si="8"/>
        <v>64651634</v>
      </c>
      <c r="L40" s="52">
        <f t="shared" si="9"/>
        <v>82.5</v>
      </c>
      <c r="M40" s="91"/>
      <c r="N40" s="53">
        <v>59963431</v>
      </c>
      <c r="O40" s="54">
        <v>4.5999999999999999E-2</v>
      </c>
      <c r="P40" s="28">
        <f t="shared" si="10"/>
        <v>62721749</v>
      </c>
      <c r="Q40" s="55">
        <f t="shared" si="11"/>
        <v>80.037332010159716</v>
      </c>
      <c r="R40" s="55">
        <f t="shared" si="12"/>
        <v>2.4626679898402841</v>
      </c>
      <c r="S40" s="56">
        <f t="shared" si="13"/>
        <v>0</v>
      </c>
      <c r="T40" s="28">
        <f t="shared" si="14"/>
        <v>0</v>
      </c>
      <c r="U40" s="57">
        <f t="shared" si="15"/>
        <v>0</v>
      </c>
      <c r="V40" s="57" t="e">
        <f t="shared" si="3"/>
        <v>#REF!</v>
      </c>
      <c r="W40" s="57">
        <f t="shared" si="16"/>
        <v>0</v>
      </c>
      <c r="X40" s="50" t="e">
        <f t="shared" si="17"/>
        <v>#REF!</v>
      </c>
      <c r="Y40" s="58" t="e">
        <f t="shared" si="18"/>
        <v>#REF!</v>
      </c>
      <c r="AA40" s="28">
        <f t="shared" si="19"/>
        <v>-1929885</v>
      </c>
      <c r="AB40" s="28">
        <f t="shared" si="20"/>
        <v>-1929885</v>
      </c>
      <c r="AC40" s="28">
        <f t="shared" si="21"/>
        <v>0</v>
      </c>
      <c r="AD40" s="55" t="e">
        <f t="shared" si="22"/>
        <v>#REF!</v>
      </c>
      <c r="AG40" s="61" t="str">
        <f t="shared" si="23"/>
        <v>031</v>
      </c>
      <c r="AH40" s="62" t="str">
        <f t="shared" si="24"/>
        <v>Billerica</v>
      </c>
      <c r="AI40" s="63">
        <f t="shared" si="25"/>
        <v>0.88727237439635587</v>
      </c>
      <c r="AJ40" s="64">
        <f t="shared" si="4"/>
        <v>82.5</v>
      </c>
      <c r="AK40" s="63">
        <f t="shared" si="26"/>
        <v>4.5999999999999999E-2</v>
      </c>
      <c r="AL40" s="57" t="e">
        <f t="shared" si="5"/>
        <v>#REF!</v>
      </c>
      <c r="AM40" s="65" t="e">
        <f t="shared" si="27"/>
        <v>#REF!</v>
      </c>
      <c r="AR40" s="49"/>
    </row>
    <row r="41" spans="1:44" ht="12.75" customHeight="1" x14ac:dyDescent="0.3">
      <c r="A41" s="48">
        <v>32</v>
      </c>
      <c r="B41" s="48" t="s">
        <v>95</v>
      </c>
      <c r="C41" s="49">
        <v>1485965200</v>
      </c>
      <c r="D41" s="49">
        <f t="shared" si="1"/>
        <v>4818790.6016292619</v>
      </c>
      <c r="E41" s="59">
        <v>362314000</v>
      </c>
      <c r="F41" s="49">
        <f t="shared" si="28"/>
        <v>5688104.4138834728</v>
      </c>
      <c r="G41" s="49">
        <f t="shared" si="2"/>
        <v>10506895</v>
      </c>
      <c r="H41" s="50">
        <v>19510663.494173411</v>
      </c>
      <c r="I41" s="51">
        <f t="shared" si="6"/>
        <v>0.53852064042505465</v>
      </c>
      <c r="J41" s="28">
        <f t="shared" si="7"/>
        <v>16096297</v>
      </c>
      <c r="K41" s="28">
        <f t="shared" si="8"/>
        <v>10506895</v>
      </c>
      <c r="L41" s="52">
        <f t="shared" si="9"/>
        <v>53.85</v>
      </c>
      <c r="M41" s="91"/>
      <c r="N41" s="53">
        <v>9235375</v>
      </c>
      <c r="O41" s="54">
        <v>4.4900000000000002E-2</v>
      </c>
      <c r="P41" s="28">
        <f t="shared" si="10"/>
        <v>9650043</v>
      </c>
      <c r="Q41" s="55">
        <f t="shared" si="11"/>
        <v>49.460352811076113</v>
      </c>
      <c r="R41" s="55">
        <f t="shared" si="12"/>
        <v>4.3896471889238882</v>
      </c>
      <c r="S41" s="56">
        <f t="shared" si="13"/>
        <v>0.01</v>
      </c>
      <c r="T41" s="28">
        <f t="shared" si="14"/>
        <v>92354</v>
      </c>
      <c r="U41" s="57">
        <f t="shared" si="15"/>
        <v>0</v>
      </c>
      <c r="V41" s="57" t="e">
        <f t="shared" si="3"/>
        <v>#REF!</v>
      </c>
      <c r="W41" s="57">
        <f t="shared" si="16"/>
        <v>0</v>
      </c>
      <c r="X41" s="50" t="e">
        <f t="shared" si="17"/>
        <v>#REF!</v>
      </c>
      <c r="Y41" s="58" t="e">
        <f t="shared" si="18"/>
        <v>#REF!</v>
      </c>
      <c r="AA41" s="28">
        <f t="shared" si="19"/>
        <v>-856852</v>
      </c>
      <c r="AB41" s="28">
        <f t="shared" si="20"/>
        <v>-764498</v>
      </c>
      <c r="AC41" s="28">
        <f t="shared" si="21"/>
        <v>0</v>
      </c>
      <c r="AD41" s="55" t="e">
        <f t="shared" si="22"/>
        <v>#REF!</v>
      </c>
      <c r="AG41" s="61" t="str">
        <f t="shared" si="23"/>
        <v>032</v>
      </c>
      <c r="AH41" s="62" t="str">
        <f t="shared" si="24"/>
        <v>Blackstone</v>
      </c>
      <c r="AI41" s="63">
        <f t="shared" si="25"/>
        <v>0.53852064042505465</v>
      </c>
      <c r="AJ41" s="64">
        <f t="shared" si="4"/>
        <v>53.85</v>
      </c>
      <c r="AK41" s="63">
        <f t="shared" si="26"/>
        <v>4.4900000000000002E-2</v>
      </c>
      <c r="AL41" s="57" t="e">
        <f t="shared" si="5"/>
        <v>#REF!</v>
      </c>
      <c r="AM41" s="65" t="e">
        <f t="shared" si="27"/>
        <v>#REF!</v>
      </c>
      <c r="AR41" s="49"/>
    </row>
    <row r="42" spans="1:44" ht="12.75" customHeight="1" x14ac:dyDescent="0.3">
      <c r="A42" s="48">
        <v>33</v>
      </c>
      <c r="B42" s="48" t="s">
        <v>96</v>
      </c>
      <c r="C42" s="49">
        <v>309117600</v>
      </c>
      <c r="D42" s="49">
        <f t="shared" si="1"/>
        <v>1002427.9072472178</v>
      </c>
      <c r="E42" s="59">
        <v>42217000</v>
      </c>
      <c r="F42" s="49">
        <f t="shared" si="28"/>
        <v>662780.63790225761</v>
      </c>
      <c r="G42" s="49">
        <f t="shared" si="2"/>
        <v>1665209</v>
      </c>
      <c r="H42" s="50">
        <v>1710646.2100472362</v>
      </c>
      <c r="I42" s="51">
        <f t="shared" si="6"/>
        <v>0.97343856971688991</v>
      </c>
      <c r="J42" s="28">
        <f t="shared" si="7"/>
        <v>1411283</v>
      </c>
      <c r="K42" s="28">
        <f t="shared" si="8"/>
        <v>1411283</v>
      </c>
      <c r="L42" s="52">
        <f t="shared" si="9"/>
        <v>82.5</v>
      </c>
      <c r="M42" s="91"/>
      <c r="N42" s="53">
        <v>1181217</v>
      </c>
      <c r="O42" s="54">
        <v>3.7100000000000001E-2</v>
      </c>
      <c r="P42" s="28">
        <f t="shared" si="10"/>
        <v>1225040</v>
      </c>
      <c r="Q42" s="55">
        <f t="shared" si="11"/>
        <v>71.612703597324952</v>
      </c>
      <c r="R42" s="55">
        <f t="shared" si="12"/>
        <v>10.887296402675048</v>
      </c>
      <c r="S42" s="56">
        <f t="shared" si="13"/>
        <v>0.02</v>
      </c>
      <c r="T42" s="28">
        <f t="shared" si="14"/>
        <v>23624</v>
      </c>
      <c r="U42" s="57">
        <f t="shared" si="15"/>
        <v>0</v>
      </c>
      <c r="V42" s="57" t="e">
        <f t="shared" si="3"/>
        <v>#REF!</v>
      </c>
      <c r="W42" s="57">
        <f t="shared" si="16"/>
        <v>0</v>
      </c>
      <c r="X42" s="50" t="e">
        <f t="shared" si="17"/>
        <v>#REF!</v>
      </c>
      <c r="Y42" s="58" t="e">
        <f t="shared" si="18"/>
        <v>#REF!</v>
      </c>
      <c r="AA42" s="28">
        <f t="shared" si="19"/>
        <v>-186243</v>
      </c>
      <c r="AB42" s="28">
        <f t="shared" si="20"/>
        <v>-162619</v>
      </c>
      <c r="AC42" s="28">
        <f t="shared" si="21"/>
        <v>0</v>
      </c>
      <c r="AD42" s="55" t="e">
        <f t="shared" si="22"/>
        <v>#REF!</v>
      </c>
      <c r="AG42" s="61" t="str">
        <f t="shared" si="23"/>
        <v>033</v>
      </c>
      <c r="AH42" s="62" t="str">
        <f t="shared" si="24"/>
        <v>Blandford</v>
      </c>
      <c r="AI42" s="63">
        <f t="shared" si="25"/>
        <v>0.97343856971688991</v>
      </c>
      <c r="AJ42" s="64">
        <f t="shared" si="4"/>
        <v>82.5</v>
      </c>
      <c r="AK42" s="63">
        <f t="shared" si="26"/>
        <v>3.7100000000000001E-2</v>
      </c>
      <c r="AL42" s="57" t="e">
        <f t="shared" si="5"/>
        <v>#REF!</v>
      </c>
      <c r="AM42" s="65" t="e">
        <f t="shared" si="27"/>
        <v>#REF!</v>
      </c>
      <c r="AR42" s="49"/>
    </row>
    <row r="43" spans="1:44" ht="12.75" customHeight="1" x14ac:dyDescent="0.3">
      <c r="A43" s="48">
        <v>34</v>
      </c>
      <c r="B43" s="48" t="s">
        <v>97</v>
      </c>
      <c r="C43" s="49">
        <v>1715712600</v>
      </c>
      <c r="D43" s="49">
        <f t="shared" si="1"/>
        <v>5563831.3413913762</v>
      </c>
      <c r="E43" s="59">
        <v>520735000</v>
      </c>
      <c r="F43" s="49">
        <f t="shared" si="28"/>
        <v>8175215.5642995033</v>
      </c>
      <c r="G43" s="49">
        <f t="shared" si="2"/>
        <v>13739047</v>
      </c>
      <c r="H43" s="50">
        <v>14255435.586619874</v>
      </c>
      <c r="I43" s="51">
        <f t="shared" si="6"/>
        <v>0.96377602189128786</v>
      </c>
      <c r="J43" s="28">
        <f t="shared" si="7"/>
        <v>11760734</v>
      </c>
      <c r="K43" s="28">
        <f t="shared" si="8"/>
        <v>11760734</v>
      </c>
      <c r="L43" s="52">
        <f t="shared" si="9"/>
        <v>82.5</v>
      </c>
      <c r="M43" s="91"/>
      <c r="N43" s="53">
        <v>11039545</v>
      </c>
      <c r="O43" s="54">
        <v>3.0700000000000002E-2</v>
      </c>
      <c r="P43" s="28">
        <f t="shared" si="10"/>
        <v>11378459</v>
      </c>
      <c r="Q43" s="55">
        <f t="shared" si="11"/>
        <v>79.818388788342602</v>
      </c>
      <c r="R43" s="55">
        <f t="shared" si="12"/>
        <v>2.6816112116573976</v>
      </c>
      <c r="S43" s="56">
        <f t="shared" si="13"/>
        <v>0.01</v>
      </c>
      <c r="T43" s="28">
        <f t="shared" si="14"/>
        <v>110395</v>
      </c>
      <c r="U43" s="57">
        <f t="shared" si="15"/>
        <v>0</v>
      </c>
      <c r="V43" s="57" t="e">
        <f t="shared" si="3"/>
        <v>#REF!</v>
      </c>
      <c r="W43" s="57">
        <f t="shared" si="16"/>
        <v>0</v>
      </c>
      <c r="X43" s="50" t="e">
        <f t="shared" si="17"/>
        <v>#REF!</v>
      </c>
      <c r="Y43" s="58" t="e">
        <f t="shared" si="18"/>
        <v>#REF!</v>
      </c>
      <c r="AA43" s="28">
        <f t="shared" si="19"/>
        <v>-382275</v>
      </c>
      <c r="AB43" s="28">
        <f t="shared" si="20"/>
        <v>-271880</v>
      </c>
      <c r="AC43" s="28">
        <f t="shared" si="21"/>
        <v>0</v>
      </c>
      <c r="AD43" s="55" t="e">
        <f t="shared" si="22"/>
        <v>#REF!</v>
      </c>
      <c r="AG43" s="61" t="str">
        <f t="shared" si="23"/>
        <v>034</v>
      </c>
      <c r="AH43" s="62" t="str">
        <f t="shared" si="24"/>
        <v>Bolton</v>
      </c>
      <c r="AI43" s="63">
        <f t="shared" si="25"/>
        <v>0.96377602189128786</v>
      </c>
      <c r="AJ43" s="64">
        <f t="shared" si="4"/>
        <v>82.5</v>
      </c>
      <c r="AK43" s="63">
        <f t="shared" si="26"/>
        <v>3.0700000000000002E-2</v>
      </c>
      <c r="AL43" s="57" t="e">
        <f t="shared" si="5"/>
        <v>#REF!</v>
      </c>
      <c r="AM43" s="65" t="e">
        <f t="shared" si="27"/>
        <v>#REF!</v>
      </c>
      <c r="AR43" s="49"/>
    </row>
    <row r="44" spans="1:44" ht="12.75" customHeight="1" x14ac:dyDescent="0.3">
      <c r="A44" s="48">
        <v>35</v>
      </c>
      <c r="B44" s="48" t="s">
        <v>98</v>
      </c>
      <c r="C44" s="49">
        <v>239989139200</v>
      </c>
      <c r="D44" s="49">
        <f t="shared" si="1"/>
        <v>778253359.14330745</v>
      </c>
      <c r="E44" s="59">
        <v>44071201000</v>
      </c>
      <c r="F44" s="49">
        <f t="shared" si="28"/>
        <v>691890440.15203857</v>
      </c>
      <c r="G44" s="49">
        <f t="shared" si="2"/>
        <v>1470143799</v>
      </c>
      <c r="H44" s="50">
        <v>1220875806.5343199</v>
      </c>
      <c r="I44" s="51">
        <f t="shared" si="6"/>
        <v>1.2041714571879945</v>
      </c>
      <c r="J44" s="28">
        <f t="shared" si="7"/>
        <v>1007222540</v>
      </c>
      <c r="K44" s="28">
        <f t="shared" si="8"/>
        <v>1007222540</v>
      </c>
      <c r="L44" s="52">
        <f t="shared" si="9"/>
        <v>82.5</v>
      </c>
      <c r="M44" s="91"/>
      <c r="N44" s="53">
        <v>945408382</v>
      </c>
      <c r="O44" s="54">
        <v>0.09</v>
      </c>
      <c r="P44" s="28">
        <f t="shared" si="10"/>
        <v>1030495136</v>
      </c>
      <c r="Q44" s="55">
        <f t="shared" si="11"/>
        <v>84.406221376869581</v>
      </c>
      <c r="R44" s="55">
        <f t="shared" si="12"/>
        <v>0</v>
      </c>
      <c r="S44" s="56">
        <f t="shared" si="13"/>
        <v>0</v>
      </c>
      <c r="T44" s="28">
        <f t="shared" si="14"/>
        <v>0</v>
      </c>
      <c r="U44" s="57">
        <f t="shared" si="15"/>
        <v>23272596</v>
      </c>
      <c r="V44" s="57" t="e">
        <f t="shared" si="3"/>
        <v>#REF!</v>
      </c>
      <c r="W44" s="57">
        <f t="shared" si="16"/>
        <v>0</v>
      </c>
      <c r="X44" s="50" t="e">
        <f t="shared" si="17"/>
        <v>#REF!</v>
      </c>
      <c r="Y44" s="58" t="e">
        <f t="shared" si="18"/>
        <v>#REF!</v>
      </c>
      <c r="AA44" s="28">
        <f t="shared" si="19"/>
        <v>0</v>
      </c>
      <c r="AB44" s="28">
        <f t="shared" si="20"/>
        <v>0</v>
      </c>
      <c r="AC44" s="28" t="e">
        <f t="shared" si="21"/>
        <v>#REF!</v>
      </c>
      <c r="AD44" s="55" t="e">
        <f t="shared" si="22"/>
        <v>#REF!</v>
      </c>
      <c r="AG44" s="61" t="str">
        <f t="shared" si="23"/>
        <v>035</v>
      </c>
      <c r="AH44" s="62" t="str">
        <f t="shared" si="24"/>
        <v>Boston</v>
      </c>
      <c r="AI44" s="63">
        <f t="shared" si="25"/>
        <v>1.2041714571879945</v>
      </c>
      <c r="AJ44" s="64">
        <f t="shared" si="4"/>
        <v>82.5</v>
      </c>
      <c r="AK44" s="63">
        <f t="shared" si="26"/>
        <v>0.09</v>
      </c>
      <c r="AL44" s="57" t="e">
        <f t="shared" si="5"/>
        <v>#REF!</v>
      </c>
      <c r="AM44" s="65" t="e">
        <f t="shared" si="27"/>
        <v>#REF!</v>
      </c>
      <c r="AR44" s="49"/>
    </row>
    <row r="45" spans="1:44" ht="12.75" customHeight="1" x14ac:dyDescent="0.3">
      <c r="A45" s="48">
        <v>36</v>
      </c>
      <c r="B45" s="48" t="s">
        <v>99</v>
      </c>
      <c r="C45" s="49">
        <v>8017307700</v>
      </c>
      <c r="D45" s="49">
        <f t="shared" si="1"/>
        <v>25999079.248376686</v>
      </c>
      <c r="E45" s="59">
        <v>1007813000</v>
      </c>
      <c r="F45" s="49">
        <f t="shared" si="28"/>
        <v>15822037.165743373</v>
      </c>
      <c r="G45" s="49">
        <f t="shared" si="2"/>
        <v>41821116</v>
      </c>
      <c r="H45" s="50">
        <v>28755226.13055167</v>
      </c>
      <c r="I45" s="51">
        <f t="shared" si="6"/>
        <v>1.4543831375252572</v>
      </c>
      <c r="J45" s="28">
        <f t="shared" si="7"/>
        <v>23723062</v>
      </c>
      <c r="K45" s="28">
        <f t="shared" si="8"/>
        <v>23723062</v>
      </c>
      <c r="L45" s="52">
        <f t="shared" si="9"/>
        <v>82.5</v>
      </c>
      <c r="M45" s="91"/>
      <c r="N45" s="53">
        <v>22709292</v>
      </c>
      <c r="O45" s="54">
        <v>4.1399999999999999E-2</v>
      </c>
      <c r="P45" s="28">
        <f t="shared" si="10"/>
        <v>23649457</v>
      </c>
      <c r="Q45" s="55">
        <f t="shared" si="11"/>
        <v>82.244030676820429</v>
      </c>
      <c r="R45" s="55">
        <f t="shared" si="12"/>
        <v>0.25596932317957055</v>
      </c>
      <c r="S45" s="56">
        <f t="shared" si="13"/>
        <v>0</v>
      </c>
      <c r="T45" s="28">
        <f t="shared" si="14"/>
        <v>0</v>
      </c>
      <c r="U45" s="57">
        <f t="shared" si="15"/>
        <v>0</v>
      </c>
      <c r="V45" s="57" t="e">
        <f t="shared" si="3"/>
        <v>#REF!</v>
      </c>
      <c r="W45" s="57">
        <f t="shared" si="16"/>
        <v>0</v>
      </c>
      <c r="X45" s="50" t="e">
        <f t="shared" si="17"/>
        <v>#REF!</v>
      </c>
      <c r="Y45" s="58" t="e">
        <f t="shared" si="18"/>
        <v>#REF!</v>
      </c>
      <c r="AA45" s="28">
        <f t="shared" si="19"/>
        <v>-73605</v>
      </c>
      <c r="AB45" s="28">
        <f t="shared" si="20"/>
        <v>-73605</v>
      </c>
      <c r="AC45" s="28">
        <f t="shared" si="21"/>
        <v>0</v>
      </c>
      <c r="AD45" s="55" t="e">
        <f t="shared" si="22"/>
        <v>#REF!</v>
      </c>
      <c r="AG45" s="61" t="str">
        <f t="shared" si="23"/>
        <v>036</v>
      </c>
      <c r="AH45" s="62" t="str">
        <f t="shared" si="24"/>
        <v>Bourne</v>
      </c>
      <c r="AI45" s="63">
        <f t="shared" si="25"/>
        <v>1.4543831375252572</v>
      </c>
      <c r="AJ45" s="64">
        <f t="shared" si="4"/>
        <v>82.5</v>
      </c>
      <c r="AK45" s="63">
        <f t="shared" si="26"/>
        <v>4.1399999999999999E-2</v>
      </c>
      <c r="AL45" s="57" t="e">
        <f t="shared" si="5"/>
        <v>#REF!</v>
      </c>
      <c r="AM45" s="65" t="e">
        <f t="shared" si="27"/>
        <v>#REF!</v>
      </c>
      <c r="AR45" s="49"/>
    </row>
    <row r="46" spans="1:44" ht="12.75" customHeight="1" x14ac:dyDescent="0.3">
      <c r="A46" s="48">
        <v>37</v>
      </c>
      <c r="B46" s="48" t="s">
        <v>100</v>
      </c>
      <c r="C46" s="49">
        <v>1752893100</v>
      </c>
      <c r="D46" s="49">
        <f t="shared" si="1"/>
        <v>5684402.8352351598</v>
      </c>
      <c r="E46" s="59">
        <v>456385000</v>
      </c>
      <c r="F46" s="49">
        <f t="shared" si="28"/>
        <v>7164960.5947609218</v>
      </c>
      <c r="G46" s="49">
        <f t="shared" si="2"/>
        <v>12849363</v>
      </c>
      <c r="H46" s="50">
        <v>11970088.874383302</v>
      </c>
      <c r="I46" s="51">
        <f t="shared" si="6"/>
        <v>1.0734559396211665</v>
      </c>
      <c r="J46" s="28">
        <f t="shared" si="7"/>
        <v>9875323</v>
      </c>
      <c r="K46" s="28">
        <f t="shared" si="8"/>
        <v>9875323</v>
      </c>
      <c r="L46" s="52">
        <f t="shared" si="9"/>
        <v>82.5</v>
      </c>
      <c r="M46" s="91"/>
      <c r="N46" s="53">
        <v>8922087</v>
      </c>
      <c r="O46" s="54">
        <v>3.1699999999999999E-2</v>
      </c>
      <c r="P46" s="28">
        <f t="shared" si="10"/>
        <v>9204917</v>
      </c>
      <c r="Q46" s="55">
        <f t="shared" si="11"/>
        <v>76.899320436116952</v>
      </c>
      <c r="R46" s="55">
        <f>IF(L46&gt;Q46,L46-Q46,0)</f>
        <v>5.6006795638830482</v>
      </c>
      <c r="S46" s="56">
        <f t="shared" si="13"/>
        <v>0.01</v>
      </c>
      <c r="T46" s="28">
        <f t="shared" si="14"/>
        <v>89221</v>
      </c>
      <c r="U46" s="57">
        <f t="shared" si="15"/>
        <v>0</v>
      </c>
      <c r="V46" s="57" t="e">
        <f t="shared" si="3"/>
        <v>#REF!</v>
      </c>
      <c r="W46" s="57">
        <f t="shared" si="16"/>
        <v>0</v>
      </c>
      <c r="X46" s="50" t="e">
        <f t="shared" si="17"/>
        <v>#REF!</v>
      </c>
      <c r="Y46" s="58" t="e">
        <f t="shared" si="18"/>
        <v>#REF!</v>
      </c>
      <c r="AA46" s="28">
        <f t="shared" si="19"/>
        <v>-670406</v>
      </c>
      <c r="AB46" s="28">
        <f t="shared" si="20"/>
        <v>-581185</v>
      </c>
      <c r="AC46" s="28">
        <f t="shared" si="21"/>
        <v>0</v>
      </c>
      <c r="AD46" s="55" t="e">
        <f t="shared" si="22"/>
        <v>#REF!</v>
      </c>
      <c r="AG46" s="61" t="str">
        <f t="shared" si="23"/>
        <v>037</v>
      </c>
      <c r="AH46" s="62" t="str">
        <f t="shared" si="24"/>
        <v>Boxborough</v>
      </c>
      <c r="AI46" s="63">
        <f t="shared" si="25"/>
        <v>1.0734559396211665</v>
      </c>
      <c r="AJ46" s="64">
        <f t="shared" si="4"/>
        <v>82.5</v>
      </c>
      <c r="AK46" s="63">
        <f t="shared" si="26"/>
        <v>3.1699999999999999E-2</v>
      </c>
      <c r="AL46" s="57" t="e">
        <f t="shared" si="5"/>
        <v>#REF!</v>
      </c>
      <c r="AM46" s="65" t="e">
        <f t="shared" si="27"/>
        <v>#REF!</v>
      </c>
      <c r="AR46" s="49"/>
    </row>
    <row r="47" spans="1:44" ht="12.75" customHeight="1" x14ac:dyDescent="0.3">
      <c r="A47" s="48">
        <v>38</v>
      </c>
      <c r="B47" s="48" t="s">
        <v>101</v>
      </c>
      <c r="C47" s="49">
        <v>2887833600</v>
      </c>
      <c r="D47" s="49">
        <f t="shared" si="1"/>
        <v>9364866.2907780055</v>
      </c>
      <c r="E47" s="59">
        <v>1105626000</v>
      </c>
      <c r="F47" s="49">
        <f t="shared" si="28"/>
        <v>17357640.418819942</v>
      </c>
      <c r="G47" s="49">
        <f t="shared" si="2"/>
        <v>26722507</v>
      </c>
      <c r="H47" s="50">
        <v>17894984.130815677</v>
      </c>
      <c r="I47" s="51">
        <f t="shared" si="6"/>
        <v>1.4932959316785912</v>
      </c>
      <c r="J47" s="28">
        <f t="shared" si="7"/>
        <v>14763362</v>
      </c>
      <c r="K47" s="28">
        <f t="shared" si="8"/>
        <v>14763362</v>
      </c>
      <c r="L47" s="52">
        <f t="shared" si="9"/>
        <v>82.5</v>
      </c>
      <c r="M47" s="91"/>
      <c r="N47" s="53">
        <v>13810068</v>
      </c>
      <c r="O47" s="54">
        <v>3.8600000000000002E-2</v>
      </c>
      <c r="P47" s="28">
        <f t="shared" si="10"/>
        <v>14343137</v>
      </c>
      <c r="Q47" s="55">
        <f t="shared" si="11"/>
        <v>80.151716789179517</v>
      </c>
      <c r="R47" s="55">
        <f t="shared" si="12"/>
        <v>2.3482832108204832</v>
      </c>
      <c r="S47" s="56">
        <f t="shared" si="13"/>
        <v>0</v>
      </c>
      <c r="T47" s="28">
        <f t="shared" si="14"/>
        <v>0</v>
      </c>
      <c r="U47" s="57">
        <f t="shared" si="15"/>
        <v>0</v>
      </c>
      <c r="V47" s="57" t="e">
        <f t="shared" si="3"/>
        <v>#REF!</v>
      </c>
      <c r="W47" s="57">
        <f t="shared" si="16"/>
        <v>0</v>
      </c>
      <c r="X47" s="50" t="e">
        <f t="shared" si="17"/>
        <v>#REF!</v>
      </c>
      <c r="Y47" s="58" t="e">
        <f t="shared" si="18"/>
        <v>#REF!</v>
      </c>
      <c r="AA47" s="28">
        <f t="shared" si="19"/>
        <v>-420225</v>
      </c>
      <c r="AB47" s="28">
        <f t="shared" si="20"/>
        <v>-420225</v>
      </c>
      <c r="AC47" s="28">
        <f t="shared" si="21"/>
        <v>0</v>
      </c>
      <c r="AD47" s="55" t="e">
        <f t="shared" si="22"/>
        <v>#REF!</v>
      </c>
      <c r="AG47" s="61" t="str">
        <f t="shared" si="23"/>
        <v>038</v>
      </c>
      <c r="AH47" s="62" t="str">
        <f t="shared" si="24"/>
        <v>Boxford</v>
      </c>
      <c r="AI47" s="63">
        <f t="shared" si="25"/>
        <v>1.4932959316785912</v>
      </c>
      <c r="AJ47" s="64">
        <f t="shared" si="4"/>
        <v>82.5</v>
      </c>
      <c r="AK47" s="63">
        <f t="shared" si="26"/>
        <v>3.8600000000000002E-2</v>
      </c>
      <c r="AL47" s="57" t="e">
        <f t="shared" si="5"/>
        <v>#REF!</v>
      </c>
      <c r="AM47" s="65" t="e">
        <f t="shared" si="27"/>
        <v>#REF!</v>
      </c>
      <c r="AR47" s="49"/>
    </row>
    <row r="48" spans="1:44" ht="12.75" customHeight="1" x14ac:dyDescent="0.3">
      <c r="A48" s="48">
        <v>39</v>
      </c>
      <c r="B48" s="48" t="s">
        <v>102</v>
      </c>
      <c r="C48" s="49">
        <v>1402273500</v>
      </c>
      <c r="D48" s="49">
        <f t="shared" si="1"/>
        <v>4547389.3754132129</v>
      </c>
      <c r="E48" s="59">
        <v>379881000</v>
      </c>
      <c r="F48" s="49">
        <f t="shared" si="28"/>
        <v>5963895.3859096458</v>
      </c>
      <c r="G48" s="49">
        <f t="shared" si="2"/>
        <v>10511285</v>
      </c>
      <c r="H48" s="50">
        <v>8580163.5422119703</v>
      </c>
      <c r="I48" s="51">
        <f t="shared" si="6"/>
        <v>1.22506814098443</v>
      </c>
      <c r="J48" s="28">
        <f t="shared" si="7"/>
        <v>7078635</v>
      </c>
      <c r="K48" s="28">
        <f t="shared" si="8"/>
        <v>7078635</v>
      </c>
      <c r="L48" s="52">
        <f t="shared" si="9"/>
        <v>82.5</v>
      </c>
      <c r="M48" s="91"/>
      <c r="N48" s="53">
        <v>6945807</v>
      </c>
      <c r="O48" s="54">
        <v>4.5699999999999991E-2</v>
      </c>
      <c r="P48" s="28">
        <f t="shared" si="10"/>
        <v>7263230</v>
      </c>
      <c r="Q48" s="55">
        <f t="shared" si="11"/>
        <v>84.651416773899115</v>
      </c>
      <c r="R48" s="55">
        <f t="shared" si="12"/>
        <v>0</v>
      </c>
      <c r="S48" s="56">
        <f t="shared" si="13"/>
        <v>0</v>
      </c>
      <c r="T48" s="28">
        <f t="shared" si="14"/>
        <v>0</v>
      </c>
      <c r="U48" s="57">
        <f t="shared" si="15"/>
        <v>184595</v>
      </c>
      <c r="V48" s="57" t="e">
        <f t="shared" si="3"/>
        <v>#REF!</v>
      </c>
      <c r="W48" s="57">
        <f t="shared" si="16"/>
        <v>0</v>
      </c>
      <c r="X48" s="50" t="e">
        <f t="shared" si="17"/>
        <v>#REF!</v>
      </c>
      <c r="Y48" s="58" t="e">
        <f t="shared" si="18"/>
        <v>#REF!</v>
      </c>
      <c r="AA48" s="28">
        <f t="shared" si="19"/>
        <v>0</v>
      </c>
      <c r="AB48" s="28">
        <f t="shared" si="20"/>
        <v>0</v>
      </c>
      <c r="AC48" s="28" t="e">
        <f t="shared" si="21"/>
        <v>#REF!</v>
      </c>
      <c r="AD48" s="55" t="e">
        <f t="shared" si="22"/>
        <v>#REF!</v>
      </c>
      <c r="AG48" s="61" t="str">
        <f t="shared" si="23"/>
        <v>039</v>
      </c>
      <c r="AH48" s="62" t="str">
        <f t="shared" si="24"/>
        <v>Boylston</v>
      </c>
      <c r="AI48" s="63">
        <f t="shared" si="25"/>
        <v>1.22506814098443</v>
      </c>
      <c r="AJ48" s="64">
        <f t="shared" si="4"/>
        <v>82.5</v>
      </c>
      <c r="AK48" s="63">
        <f t="shared" si="26"/>
        <v>4.5699999999999991E-2</v>
      </c>
      <c r="AL48" s="57" t="e">
        <f t="shared" si="5"/>
        <v>#REF!</v>
      </c>
      <c r="AM48" s="65" t="e">
        <f t="shared" si="27"/>
        <v>#REF!</v>
      </c>
      <c r="AR48" s="49"/>
    </row>
    <row r="49" spans="1:44" ht="12.75" customHeight="1" x14ac:dyDescent="0.3">
      <c r="A49" s="48">
        <v>40</v>
      </c>
      <c r="B49" s="48" t="s">
        <v>103</v>
      </c>
      <c r="C49" s="49">
        <v>10340377900</v>
      </c>
      <c r="D49" s="49">
        <f t="shared" si="1"/>
        <v>33532491.77155355</v>
      </c>
      <c r="E49" s="59">
        <v>2013420000</v>
      </c>
      <c r="F49" s="49">
        <f t="shared" si="28"/>
        <v>31609441.503781971</v>
      </c>
      <c r="G49" s="49">
        <f t="shared" si="2"/>
        <v>65141933</v>
      </c>
      <c r="H49" s="50">
        <v>79646195.713302538</v>
      </c>
      <c r="I49" s="51">
        <f t="shared" si="6"/>
        <v>0.81789133073583786</v>
      </c>
      <c r="J49" s="28">
        <f t="shared" si="7"/>
        <v>65708111</v>
      </c>
      <c r="K49" s="28">
        <f t="shared" si="8"/>
        <v>65141933</v>
      </c>
      <c r="L49" s="52">
        <f t="shared" si="9"/>
        <v>81.790000000000006</v>
      </c>
      <c r="M49" s="91"/>
      <c r="N49" s="53">
        <v>58144585</v>
      </c>
      <c r="O49" s="54">
        <v>3.1800000000000002E-2</v>
      </c>
      <c r="P49" s="28">
        <f t="shared" si="10"/>
        <v>59993583</v>
      </c>
      <c r="Q49" s="55">
        <f t="shared" si="11"/>
        <v>75.325108076668442</v>
      </c>
      <c r="R49" s="55">
        <f t="shared" si="12"/>
        <v>6.4648919233315638</v>
      </c>
      <c r="S49" s="56">
        <f t="shared" si="13"/>
        <v>0.01</v>
      </c>
      <c r="T49" s="28">
        <f t="shared" si="14"/>
        <v>581446</v>
      </c>
      <c r="U49" s="57">
        <f t="shared" si="15"/>
        <v>0</v>
      </c>
      <c r="V49" s="57" t="e">
        <f t="shared" si="3"/>
        <v>#REF!</v>
      </c>
      <c r="W49" s="57">
        <f t="shared" si="16"/>
        <v>0</v>
      </c>
      <c r="X49" s="50" t="e">
        <f t="shared" si="17"/>
        <v>#REF!</v>
      </c>
      <c r="Y49" s="58" t="e">
        <f t="shared" si="18"/>
        <v>#REF!</v>
      </c>
      <c r="AA49" s="28">
        <f t="shared" si="19"/>
        <v>-5148350</v>
      </c>
      <c r="AB49" s="28">
        <f t="shared" si="20"/>
        <v>-4566904</v>
      </c>
      <c r="AC49" s="28">
        <f t="shared" si="21"/>
        <v>0</v>
      </c>
      <c r="AD49" s="55" t="e">
        <f t="shared" si="22"/>
        <v>#REF!</v>
      </c>
      <c r="AG49" s="61" t="str">
        <f t="shared" si="23"/>
        <v>040</v>
      </c>
      <c r="AH49" s="62" t="str">
        <f t="shared" si="24"/>
        <v>Braintree</v>
      </c>
      <c r="AI49" s="63">
        <f t="shared" si="25"/>
        <v>0.81789133073583786</v>
      </c>
      <c r="AJ49" s="64">
        <f t="shared" si="4"/>
        <v>81.790000000000006</v>
      </c>
      <c r="AK49" s="63">
        <f t="shared" si="26"/>
        <v>3.1800000000000002E-2</v>
      </c>
      <c r="AL49" s="57" t="e">
        <f t="shared" si="5"/>
        <v>#REF!</v>
      </c>
      <c r="AM49" s="65" t="e">
        <f t="shared" si="27"/>
        <v>#REF!</v>
      </c>
      <c r="AR49" s="49"/>
    </row>
    <row r="50" spans="1:44" ht="12.75" customHeight="1" x14ac:dyDescent="0.3">
      <c r="A50" s="48">
        <v>41</v>
      </c>
      <c r="B50" s="48" t="s">
        <v>104</v>
      </c>
      <c r="C50" s="49">
        <v>7154728300</v>
      </c>
      <c r="D50" s="49">
        <f t="shared" si="1"/>
        <v>23201847.182727367</v>
      </c>
      <c r="E50" s="59">
        <v>524566000</v>
      </c>
      <c r="F50" s="49">
        <f t="shared" si="28"/>
        <v>8235359.8811340379</v>
      </c>
      <c r="G50" s="49">
        <f t="shared" si="2"/>
        <v>31437207</v>
      </c>
      <c r="H50" s="50">
        <v>15411327.34470604</v>
      </c>
      <c r="I50" s="51">
        <f t="shared" si="6"/>
        <v>2.039876663238811</v>
      </c>
      <c r="J50" s="28">
        <f t="shared" si="7"/>
        <v>12714345</v>
      </c>
      <c r="K50" s="28">
        <f t="shared" si="8"/>
        <v>12714345</v>
      </c>
      <c r="L50" s="52">
        <f t="shared" si="9"/>
        <v>82.5</v>
      </c>
      <c r="M50" s="91"/>
      <c r="N50" s="53">
        <v>12405521</v>
      </c>
      <c r="O50" s="54">
        <v>4.4299999999999999E-2</v>
      </c>
      <c r="P50" s="28">
        <f t="shared" si="10"/>
        <v>12955086</v>
      </c>
      <c r="Q50" s="55">
        <f t="shared" si="11"/>
        <v>84.062103868361561</v>
      </c>
      <c r="R50" s="55">
        <f t="shared" si="12"/>
        <v>0</v>
      </c>
      <c r="S50" s="56">
        <f t="shared" si="13"/>
        <v>0</v>
      </c>
      <c r="T50" s="28">
        <f t="shared" si="14"/>
        <v>0</v>
      </c>
      <c r="U50" s="57">
        <f t="shared" si="15"/>
        <v>240741</v>
      </c>
      <c r="V50" s="57" t="e">
        <f t="shared" si="3"/>
        <v>#REF!</v>
      </c>
      <c r="W50" s="57">
        <f t="shared" si="16"/>
        <v>0</v>
      </c>
      <c r="X50" s="50" t="e">
        <f t="shared" si="17"/>
        <v>#REF!</v>
      </c>
      <c r="Y50" s="58" t="e">
        <f t="shared" si="18"/>
        <v>#REF!</v>
      </c>
      <c r="AA50" s="28">
        <f t="shared" si="19"/>
        <v>0</v>
      </c>
      <c r="AB50" s="28">
        <f t="shared" si="20"/>
        <v>0</v>
      </c>
      <c r="AC50" s="28" t="e">
        <f t="shared" si="21"/>
        <v>#REF!</v>
      </c>
      <c r="AD50" s="55" t="e">
        <f t="shared" si="22"/>
        <v>#REF!</v>
      </c>
      <c r="AG50" s="61" t="str">
        <f t="shared" si="23"/>
        <v>041</v>
      </c>
      <c r="AH50" s="62" t="str">
        <f t="shared" si="24"/>
        <v>Brewster</v>
      </c>
      <c r="AI50" s="63">
        <f t="shared" si="25"/>
        <v>2.039876663238811</v>
      </c>
      <c r="AJ50" s="64">
        <f t="shared" si="4"/>
        <v>82.5</v>
      </c>
      <c r="AK50" s="63">
        <f t="shared" si="26"/>
        <v>4.4299999999999999E-2</v>
      </c>
      <c r="AL50" s="57" t="e">
        <f t="shared" si="5"/>
        <v>#REF!</v>
      </c>
      <c r="AM50" s="65" t="e">
        <f t="shared" si="27"/>
        <v>#REF!</v>
      </c>
      <c r="AR50" s="49"/>
    </row>
    <row r="51" spans="1:44" ht="12.75" customHeight="1" x14ac:dyDescent="0.3">
      <c r="A51" s="48">
        <v>42</v>
      </c>
      <c r="B51" s="48" t="s">
        <v>105</v>
      </c>
      <c r="C51" s="49">
        <v>5299392400</v>
      </c>
      <c r="D51" s="49">
        <f t="shared" si="1"/>
        <v>17185235.758862682</v>
      </c>
      <c r="E51" s="59">
        <v>1192465000</v>
      </c>
      <c r="F51" s="49">
        <f t="shared" si="28"/>
        <v>18720958.698536504</v>
      </c>
      <c r="G51" s="49">
        <f t="shared" si="2"/>
        <v>35906194</v>
      </c>
      <c r="H51" s="50">
        <v>54169979.946825065</v>
      </c>
      <c r="I51" s="51">
        <f t="shared" si="6"/>
        <v>0.6628430365904997</v>
      </c>
      <c r="J51" s="28">
        <f t="shared" si="7"/>
        <v>44690233</v>
      </c>
      <c r="K51" s="28">
        <f t="shared" si="8"/>
        <v>35906194</v>
      </c>
      <c r="L51" s="52">
        <f t="shared" si="9"/>
        <v>66.28</v>
      </c>
      <c r="M51" s="91"/>
      <c r="N51" s="53">
        <v>29332648</v>
      </c>
      <c r="O51" s="54">
        <v>4.3799999999999999E-2</v>
      </c>
      <c r="P51" s="28">
        <f t="shared" si="10"/>
        <v>30617418</v>
      </c>
      <c r="Q51" s="55">
        <f t="shared" si="11"/>
        <v>56.521006708983478</v>
      </c>
      <c r="R51" s="55">
        <f t="shared" si="12"/>
        <v>9.7589932910165231</v>
      </c>
      <c r="S51" s="56">
        <f t="shared" si="13"/>
        <v>0.02</v>
      </c>
      <c r="T51" s="28">
        <f t="shared" si="14"/>
        <v>586653</v>
      </c>
      <c r="U51" s="57">
        <f t="shared" si="15"/>
        <v>0</v>
      </c>
      <c r="V51" s="57" t="e">
        <f t="shared" si="3"/>
        <v>#REF!</v>
      </c>
      <c r="W51" s="57">
        <f t="shared" si="16"/>
        <v>0</v>
      </c>
      <c r="X51" s="50" t="e">
        <f t="shared" si="17"/>
        <v>#REF!</v>
      </c>
      <c r="Y51" s="58" t="e">
        <f t="shared" si="18"/>
        <v>#REF!</v>
      </c>
      <c r="AA51" s="28">
        <f t="shared" si="19"/>
        <v>-5288776</v>
      </c>
      <c r="AB51" s="28">
        <f t="shared" si="20"/>
        <v>-4702123</v>
      </c>
      <c r="AC51" s="28">
        <f t="shared" si="21"/>
        <v>0</v>
      </c>
      <c r="AD51" s="55" t="e">
        <f t="shared" si="22"/>
        <v>#REF!</v>
      </c>
      <c r="AG51" s="61" t="str">
        <f t="shared" si="23"/>
        <v>042</v>
      </c>
      <c r="AH51" s="62" t="str">
        <f t="shared" si="24"/>
        <v>Bridgewater</v>
      </c>
      <c r="AI51" s="63">
        <f t="shared" si="25"/>
        <v>0.6628430365904997</v>
      </c>
      <c r="AJ51" s="64">
        <f t="shared" si="4"/>
        <v>66.28</v>
      </c>
      <c r="AK51" s="63">
        <f t="shared" si="26"/>
        <v>4.3799999999999999E-2</v>
      </c>
      <c r="AL51" s="57" t="e">
        <f t="shared" si="5"/>
        <v>#REF!</v>
      </c>
      <c r="AM51" s="65" t="e">
        <f t="shared" si="27"/>
        <v>#REF!</v>
      </c>
      <c r="AR51" s="49"/>
    </row>
    <row r="52" spans="1:44" ht="12.75" customHeight="1" x14ac:dyDescent="0.3">
      <c r="A52" s="48">
        <v>43</v>
      </c>
      <c r="B52" s="48" t="s">
        <v>106</v>
      </c>
      <c r="C52" s="49">
        <v>633643100</v>
      </c>
      <c r="D52" s="49">
        <f t="shared" si="1"/>
        <v>2054821.616998319</v>
      </c>
      <c r="E52" s="59">
        <v>163094000</v>
      </c>
      <c r="F52" s="49">
        <f t="shared" si="28"/>
        <v>2560474.3434642632</v>
      </c>
      <c r="G52" s="49">
        <f t="shared" si="2"/>
        <v>4615296</v>
      </c>
      <c r="H52" s="50">
        <v>7624524.0450890828</v>
      </c>
      <c r="I52" s="51">
        <f t="shared" si="6"/>
        <v>0.60532250573367774</v>
      </c>
      <c r="J52" s="28">
        <f t="shared" si="7"/>
        <v>6290232</v>
      </c>
      <c r="K52" s="28">
        <f t="shared" si="8"/>
        <v>4615296</v>
      </c>
      <c r="L52" s="52">
        <f t="shared" si="9"/>
        <v>60.53</v>
      </c>
      <c r="M52" s="91"/>
      <c r="N52" s="53">
        <v>4038843</v>
      </c>
      <c r="O52" s="54">
        <v>4.6699999999999998E-2</v>
      </c>
      <c r="P52" s="28">
        <f t="shared" si="10"/>
        <v>4227457</v>
      </c>
      <c r="Q52" s="55">
        <f t="shared" si="11"/>
        <v>55.445519943279393</v>
      </c>
      <c r="R52" s="55">
        <f t="shared" si="12"/>
        <v>5.0844800567206079</v>
      </c>
      <c r="S52" s="56">
        <f t="shared" si="13"/>
        <v>0.01</v>
      </c>
      <c r="T52" s="28">
        <f t="shared" si="14"/>
        <v>40388</v>
      </c>
      <c r="U52" s="57">
        <f t="shared" si="15"/>
        <v>0</v>
      </c>
      <c r="V52" s="57" t="e">
        <f t="shared" si="3"/>
        <v>#REF!</v>
      </c>
      <c r="W52" s="57">
        <f t="shared" si="16"/>
        <v>0</v>
      </c>
      <c r="X52" s="50" t="e">
        <f t="shared" si="17"/>
        <v>#REF!</v>
      </c>
      <c r="Y52" s="58" t="e">
        <f t="shared" si="18"/>
        <v>#REF!</v>
      </c>
      <c r="AA52" s="28">
        <f t="shared" si="19"/>
        <v>-387839</v>
      </c>
      <c r="AB52" s="28">
        <f t="shared" si="20"/>
        <v>-347451</v>
      </c>
      <c r="AC52" s="28">
        <f t="shared" si="21"/>
        <v>0</v>
      </c>
      <c r="AD52" s="55" t="e">
        <f t="shared" si="22"/>
        <v>#REF!</v>
      </c>
      <c r="AG52" s="61" t="str">
        <f t="shared" si="23"/>
        <v>043</v>
      </c>
      <c r="AH52" s="62" t="str">
        <f t="shared" si="24"/>
        <v>Brimfield</v>
      </c>
      <c r="AI52" s="63">
        <f t="shared" si="25"/>
        <v>0.60532250573367774</v>
      </c>
      <c r="AJ52" s="64">
        <f t="shared" si="4"/>
        <v>60.53</v>
      </c>
      <c r="AK52" s="63">
        <f t="shared" si="26"/>
        <v>4.6699999999999998E-2</v>
      </c>
      <c r="AL52" s="57" t="e">
        <f t="shared" si="5"/>
        <v>#REF!</v>
      </c>
      <c r="AM52" s="65" t="e">
        <f t="shared" si="27"/>
        <v>#REF!</v>
      </c>
      <c r="AR52" s="49"/>
    </row>
    <row r="53" spans="1:44" ht="12.75" customHeight="1" x14ac:dyDescent="0.3">
      <c r="A53" s="48">
        <v>44</v>
      </c>
      <c r="B53" s="48" t="s">
        <v>107</v>
      </c>
      <c r="C53" s="49">
        <v>13372827900</v>
      </c>
      <c r="D53" s="49">
        <f t="shared" si="1"/>
        <v>43366330.114410199</v>
      </c>
      <c r="E53" s="59">
        <v>2658718000</v>
      </c>
      <c r="F53" s="49">
        <f t="shared" si="28"/>
        <v>41740218.680678748</v>
      </c>
      <c r="G53" s="49">
        <f t="shared" si="2"/>
        <v>85106549</v>
      </c>
      <c r="H53" s="50">
        <v>369254260.01172161</v>
      </c>
      <c r="I53" s="51">
        <f t="shared" si="6"/>
        <v>0.23048224006216847</v>
      </c>
      <c r="J53" s="28">
        <f t="shared" si="7"/>
        <v>304634765</v>
      </c>
      <c r="K53" s="28">
        <f t="shared" si="8"/>
        <v>85106549</v>
      </c>
      <c r="L53" s="52">
        <f t="shared" si="9"/>
        <v>23.05</v>
      </c>
      <c r="M53" s="91"/>
      <c r="N53" s="53">
        <v>62644712</v>
      </c>
      <c r="O53" s="54">
        <v>6.1200000000000004E-2</v>
      </c>
      <c r="P53" s="28">
        <f t="shared" si="10"/>
        <v>66478568</v>
      </c>
      <c r="Q53" s="55">
        <f t="shared" si="11"/>
        <v>18.003466770536299</v>
      </c>
      <c r="R53" s="55">
        <f t="shared" si="12"/>
        <v>5.0465332294637015</v>
      </c>
      <c r="S53" s="56">
        <f t="shared" si="13"/>
        <v>0.01</v>
      </c>
      <c r="T53" s="28">
        <f t="shared" si="14"/>
        <v>626447</v>
      </c>
      <c r="U53" s="57">
        <f t="shared" si="15"/>
        <v>0</v>
      </c>
      <c r="V53" s="57" t="e">
        <f t="shared" si="3"/>
        <v>#REF!</v>
      </c>
      <c r="W53" s="57">
        <f t="shared" si="16"/>
        <v>0</v>
      </c>
      <c r="X53" s="50" t="e">
        <f t="shared" si="17"/>
        <v>#REF!</v>
      </c>
      <c r="Y53" s="58" t="e">
        <f t="shared" si="18"/>
        <v>#REF!</v>
      </c>
      <c r="AA53" s="28">
        <f t="shared" si="19"/>
        <v>-18627981</v>
      </c>
      <c r="AB53" s="28">
        <f t="shared" si="20"/>
        <v>-18001534</v>
      </c>
      <c r="AC53" s="28">
        <f t="shared" si="21"/>
        <v>0</v>
      </c>
      <c r="AD53" s="55" t="e">
        <f t="shared" si="22"/>
        <v>#REF!</v>
      </c>
      <c r="AG53" s="61" t="str">
        <f t="shared" si="23"/>
        <v>044</v>
      </c>
      <c r="AH53" s="62" t="str">
        <f t="shared" si="24"/>
        <v>Brockton</v>
      </c>
      <c r="AI53" s="63">
        <f t="shared" si="25"/>
        <v>0.23048224006216847</v>
      </c>
      <c r="AJ53" s="64">
        <f t="shared" si="4"/>
        <v>23.05</v>
      </c>
      <c r="AK53" s="63">
        <f t="shared" si="26"/>
        <v>6.1200000000000004E-2</v>
      </c>
      <c r="AL53" s="57" t="e">
        <f t="shared" si="5"/>
        <v>#REF!</v>
      </c>
      <c r="AM53" s="65" t="e">
        <f t="shared" si="27"/>
        <v>#REF!</v>
      </c>
      <c r="AR53" s="49"/>
    </row>
    <row r="54" spans="1:44" ht="12.75" customHeight="1" x14ac:dyDescent="0.3">
      <c r="A54" s="48">
        <v>45</v>
      </c>
      <c r="B54" s="48" t="s">
        <v>108</v>
      </c>
      <c r="C54" s="49">
        <v>450218000</v>
      </c>
      <c r="D54" s="49">
        <f t="shared" si="1"/>
        <v>1459998.0316391818</v>
      </c>
      <c r="E54" s="59">
        <v>117860000</v>
      </c>
      <c r="F54" s="49">
        <f t="shared" si="28"/>
        <v>1850328.6823592412</v>
      </c>
      <c r="G54" s="49">
        <f t="shared" si="2"/>
        <v>3310327</v>
      </c>
      <c r="H54" s="50">
        <v>6770953.2774223872</v>
      </c>
      <c r="I54" s="51">
        <f t="shared" si="6"/>
        <v>0.48890117305021458</v>
      </c>
      <c r="J54" s="28">
        <f t="shared" si="7"/>
        <v>5586036</v>
      </c>
      <c r="K54" s="28">
        <f t="shared" si="8"/>
        <v>3310327</v>
      </c>
      <c r="L54" s="52">
        <f t="shared" si="9"/>
        <v>48.89</v>
      </c>
      <c r="M54" s="91"/>
      <c r="N54" s="53">
        <v>2825359</v>
      </c>
      <c r="O54" s="54">
        <v>4.82E-2</v>
      </c>
      <c r="P54" s="28">
        <f t="shared" si="10"/>
        <v>2961541</v>
      </c>
      <c r="Q54" s="55">
        <f t="shared" si="11"/>
        <v>43.738907634693057</v>
      </c>
      <c r="R54" s="55">
        <f t="shared" si="12"/>
        <v>5.151092365306944</v>
      </c>
      <c r="S54" s="56">
        <f t="shared" si="13"/>
        <v>0.01</v>
      </c>
      <c r="T54" s="28">
        <f t="shared" si="14"/>
        <v>28254</v>
      </c>
      <c r="U54" s="57">
        <f t="shared" si="15"/>
        <v>0</v>
      </c>
      <c r="V54" s="57" t="e">
        <f t="shared" si="3"/>
        <v>#REF!</v>
      </c>
      <c r="W54" s="57">
        <f t="shared" si="16"/>
        <v>0</v>
      </c>
      <c r="X54" s="50" t="e">
        <f t="shared" si="17"/>
        <v>#REF!</v>
      </c>
      <c r="Y54" s="58" t="e">
        <f t="shared" si="18"/>
        <v>#REF!</v>
      </c>
      <c r="AA54" s="28">
        <f t="shared" si="19"/>
        <v>-348786</v>
      </c>
      <c r="AB54" s="28">
        <f t="shared" si="20"/>
        <v>-320532</v>
      </c>
      <c r="AC54" s="28">
        <f t="shared" si="21"/>
        <v>0</v>
      </c>
      <c r="AD54" s="55" t="e">
        <f t="shared" si="22"/>
        <v>#REF!</v>
      </c>
      <c r="AG54" s="61" t="str">
        <f t="shared" si="23"/>
        <v>045</v>
      </c>
      <c r="AH54" s="62" t="str">
        <f t="shared" si="24"/>
        <v>Brookfield</v>
      </c>
      <c r="AI54" s="63">
        <f t="shared" si="25"/>
        <v>0.48890117305021458</v>
      </c>
      <c r="AJ54" s="64">
        <f t="shared" si="4"/>
        <v>48.89</v>
      </c>
      <c r="AK54" s="63">
        <f t="shared" si="26"/>
        <v>4.82E-2</v>
      </c>
      <c r="AL54" s="57" t="e">
        <f t="shared" si="5"/>
        <v>#REF!</v>
      </c>
      <c r="AM54" s="65" t="e">
        <f t="shared" si="27"/>
        <v>#REF!</v>
      </c>
      <c r="AR54" s="49"/>
    </row>
    <row r="55" spans="1:44" ht="12.75" customHeight="1" x14ac:dyDescent="0.3">
      <c r="A55" s="48">
        <v>46</v>
      </c>
      <c r="B55" s="48" t="s">
        <v>109</v>
      </c>
      <c r="C55" s="49">
        <v>33768586100</v>
      </c>
      <c r="D55" s="49">
        <f t="shared" si="1"/>
        <v>109507103.75248931</v>
      </c>
      <c r="E55" s="59">
        <v>6579932000</v>
      </c>
      <c r="F55" s="49">
        <f t="shared" si="28"/>
        <v>103300839.19543022</v>
      </c>
      <c r="G55" s="49">
        <f t="shared" si="2"/>
        <v>212807943</v>
      </c>
      <c r="H55" s="50">
        <v>95312162.890479997</v>
      </c>
      <c r="I55" s="51">
        <f t="shared" si="6"/>
        <v>2.232746971071577</v>
      </c>
      <c r="J55" s="28">
        <f t="shared" si="7"/>
        <v>78632534</v>
      </c>
      <c r="K55" s="28">
        <f t="shared" si="8"/>
        <v>78632534</v>
      </c>
      <c r="L55" s="52">
        <f t="shared" si="9"/>
        <v>82.5</v>
      </c>
      <c r="M55" s="91"/>
      <c r="N55" s="53">
        <v>75894845</v>
      </c>
      <c r="O55" s="54">
        <v>0.04</v>
      </c>
      <c r="P55" s="28">
        <f t="shared" si="10"/>
        <v>78930639</v>
      </c>
      <c r="Q55" s="55">
        <f t="shared" si="11"/>
        <v>82.812766604296399</v>
      </c>
      <c r="R55" s="55">
        <f t="shared" si="12"/>
        <v>0</v>
      </c>
      <c r="S55" s="56">
        <f t="shared" si="13"/>
        <v>0</v>
      </c>
      <c r="T55" s="28">
        <f t="shared" si="14"/>
        <v>0</v>
      </c>
      <c r="U55" s="57">
        <f t="shared" si="15"/>
        <v>298105</v>
      </c>
      <c r="V55" s="57" t="e">
        <f t="shared" si="3"/>
        <v>#REF!</v>
      </c>
      <c r="W55" s="57">
        <f t="shared" si="16"/>
        <v>0</v>
      </c>
      <c r="X55" s="50" t="e">
        <f t="shared" si="17"/>
        <v>#REF!</v>
      </c>
      <c r="Y55" s="58" t="e">
        <f t="shared" si="18"/>
        <v>#REF!</v>
      </c>
      <c r="AA55" s="28">
        <f t="shared" si="19"/>
        <v>0</v>
      </c>
      <c r="AB55" s="28">
        <f t="shared" si="20"/>
        <v>0</v>
      </c>
      <c r="AC55" s="28" t="e">
        <f t="shared" si="21"/>
        <v>#REF!</v>
      </c>
      <c r="AD55" s="55" t="e">
        <f t="shared" si="22"/>
        <v>#REF!</v>
      </c>
      <c r="AG55" s="61" t="str">
        <f t="shared" si="23"/>
        <v>046</v>
      </c>
      <c r="AH55" s="62" t="str">
        <f t="shared" si="24"/>
        <v>Brookline</v>
      </c>
      <c r="AI55" s="63">
        <f t="shared" si="25"/>
        <v>2.232746971071577</v>
      </c>
      <c r="AJ55" s="64">
        <f t="shared" si="4"/>
        <v>82.5</v>
      </c>
      <c r="AK55" s="63">
        <f t="shared" si="26"/>
        <v>0.04</v>
      </c>
      <c r="AL55" s="57" t="e">
        <f t="shared" si="5"/>
        <v>#REF!</v>
      </c>
      <c r="AM55" s="65" t="e">
        <f t="shared" si="27"/>
        <v>#REF!</v>
      </c>
      <c r="AR55" s="49"/>
    </row>
    <row r="56" spans="1:44" ht="12.75" customHeight="1" x14ac:dyDescent="0.3">
      <c r="A56" s="48">
        <v>47</v>
      </c>
      <c r="B56" s="48" t="s">
        <v>110</v>
      </c>
      <c r="C56" s="49">
        <v>301585500</v>
      </c>
      <c r="D56" s="49">
        <f t="shared" si="1"/>
        <v>978002.29304674279</v>
      </c>
      <c r="E56" s="59">
        <v>46961232.5</v>
      </c>
      <c r="F56" s="49">
        <f t="shared" si="28"/>
        <v>737262.13688860484</v>
      </c>
      <c r="G56" s="49">
        <f t="shared" si="2"/>
        <v>1715264</v>
      </c>
      <c r="H56" s="50">
        <v>3028001.2836691798</v>
      </c>
      <c r="I56" s="51">
        <f t="shared" si="6"/>
        <v>0.56646739525867351</v>
      </c>
      <c r="J56" s="28">
        <f t="shared" si="7"/>
        <v>2498101</v>
      </c>
      <c r="K56" s="28">
        <f t="shared" si="8"/>
        <v>1715264</v>
      </c>
      <c r="L56" s="52">
        <f t="shared" si="9"/>
        <v>56.65</v>
      </c>
      <c r="M56" s="91"/>
      <c r="N56" s="53">
        <v>1584623</v>
      </c>
      <c r="O56" s="54">
        <v>3.4500000000000003E-2</v>
      </c>
      <c r="P56" s="28">
        <f t="shared" si="10"/>
        <v>1639292</v>
      </c>
      <c r="Q56" s="55">
        <f t="shared" si="11"/>
        <v>54.137757762559083</v>
      </c>
      <c r="R56" s="55">
        <f t="shared" si="12"/>
        <v>2.5122422374409155</v>
      </c>
      <c r="S56" s="56">
        <f t="shared" si="13"/>
        <v>0.01</v>
      </c>
      <c r="T56" s="28">
        <f t="shared" si="14"/>
        <v>15846</v>
      </c>
      <c r="U56" s="57">
        <f t="shared" si="15"/>
        <v>0</v>
      </c>
      <c r="V56" s="57" t="e">
        <f t="shared" si="3"/>
        <v>#REF!</v>
      </c>
      <c r="W56" s="57">
        <f t="shared" si="16"/>
        <v>0</v>
      </c>
      <c r="X56" s="50" t="e">
        <f t="shared" si="17"/>
        <v>#REF!</v>
      </c>
      <c r="Y56" s="58" t="e">
        <f t="shared" si="18"/>
        <v>#REF!</v>
      </c>
      <c r="AA56" s="28">
        <f t="shared" si="19"/>
        <v>-75972</v>
      </c>
      <c r="AB56" s="28">
        <f t="shared" si="20"/>
        <v>-60126</v>
      </c>
      <c r="AC56" s="28">
        <f t="shared" si="21"/>
        <v>0</v>
      </c>
      <c r="AD56" s="55" t="e">
        <f t="shared" si="22"/>
        <v>#REF!</v>
      </c>
      <c r="AG56" s="61" t="str">
        <f t="shared" si="23"/>
        <v>047</v>
      </c>
      <c r="AH56" s="62" t="str">
        <f t="shared" si="24"/>
        <v>Buckland</v>
      </c>
      <c r="AI56" s="63">
        <f t="shared" si="25"/>
        <v>0.56646739525867351</v>
      </c>
      <c r="AJ56" s="64">
        <f t="shared" si="4"/>
        <v>56.65</v>
      </c>
      <c r="AK56" s="63">
        <f t="shared" si="26"/>
        <v>3.4500000000000003E-2</v>
      </c>
      <c r="AL56" s="57" t="e">
        <f t="shared" si="5"/>
        <v>#REF!</v>
      </c>
      <c r="AM56" s="65" t="e">
        <f t="shared" si="27"/>
        <v>#REF!</v>
      </c>
      <c r="AR56" s="49"/>
    </row>
    <row r="57" spans="1:44" ht="12.75" customHeight="1" x14ac:dyDescent="0.3">
      <c r="A57" s="48">
        <v>48</v>
      </c>
      <c r="B57" s="48" t="s">
        <v>111</v>
      </c>
      <c r="C57" s="49">
        <v>10328040400</v>
      </c>
      <c r="D57" s="49">
        <f t="shared" si="1"/>
        <v>33492482.874274123</v>
      </c>
      <c r="E57" s="59">
        <v>1701224000</v>
      </c>
      <c r="F57" s="49">
        <f t="shared" si="28"/>
        <v>26708158.512794141</v>
      </c>
      <c r="G57" s="49">
        <f t="shared" si="2"/>
        <v>60200641</v>
      </c>
      <c r="H57" s="50">
        <v>53432879.375274189</v>
      </c>
      <c r="I57" s="51">
        <f t="shared" si="6"/>
        <v>1.1266591226947347</v>
      </c>
      <c r="J57" s="28">
        <f t="shared" si="7"/>
        <v>44082125</v>
      </c>
      <c r="K57" s="28">
        <f t="shared" si="8"/>
        <v>44082125</v>
      </c>
      <c r="L57" s="52">
        <f t="shared" si="9"/>
        <v>82.5</v>
      </c>
      <c r="M57" s="91"/>
      <c r="N57" s="53">
        <v>40915575</v>
      </c>
      <c r="O57" s="54">
        <v>5.3100000000000008E-2</v>
      </c>
      <c r="P57" s="28">
        <f t="shared" si="10"/>
        <v>43088192</v>
      </c>
      <c r="Q57" s="55">
        <f t="shared" si="11"/>
        <v>80.639846670772627</v>
      </c>
      <c r="R57" s="55">
        <f t="shared" si="12"/>
        <v>1.8601533292273729</v>
      </c>
      <c r="S57" s="56">
        <f t="shared" si="13"/>
        <v>0</v>
      </c>
      <c r="T57" s="28">
        <f t="shared" si="14"/>
        <v>0</v>
      </c>
      <c r="U57" s="57">
        <f t="shared" si="15"/>
        <v>0</v>
      </c>
      <c r="V57" s="57" t="e">
        <f t="shared" si="3"/>
        <v>#REF!</v>
      </c>
      <c r="W57" s="57">
        <f t="shared" si="16"/>
        <v>0</v>
      </c>
      <c r="X57" s="50" t="e">
        <f t="shared" si="17"/>
        <v>#REF!</v>
      </c>
      <c r="Y57" s="58" t="e">
        <f t="shared" si="18"/>
        <v>#REF!</v>
      </c>
      <c r="AA57" s="28">
        <f t="shared" si="19"/>
        <v>-993933</v>
      </c>
      <c r="AB57" s="28">
        <f t="shared" si="20"/>
        <v>-993933</v>
      </c>
      <c r="AC57" s="28">
        <f t="shared" si="21"/>
        <v>0</v>
      </c>
      <c r="AD57" s="55" t="e">
        <f t="shared" si="22"/>
        <v>#REF!</v>
      </c>
      <c r="AG57" s="61" t="str">
        <f t="shared" si="23"/>
        <v>048</v>
      </c>
      <c r="AH57" s="62" t="str">
        <f t="shared" si="24"/>
        <v>Burlington</v>
      </c>
      <c r="AI57" s="63">
        <f t="shared" si="25"/>
        <v>1.1266591226947347</v>
      </c>
      <c r="AJ57" s="64">
        <f t="shared" si="4"/>
        <v>82.5</v>
      </c>
      <c r="AK57" s="63">
        <f t="shared" si="26"/>
        <v>5.3100000000000008E-2</v>
      </c>
      <c r="AL57" s="57" t="e">
        <f t="shared" si="5"/>
        <v>#REF!</v>
      </c>
      <c r="AM57" s="65" t="e">
        <f t="shared" si="27"/>
        <v>#REF!</v>
      </c>
      <c r="AR57" s="49"/>
    </row>
    <row r="58" spans="1:44" ht="12.75" customHeight="1" x14ac:dyDescent="0.3">
      <c r="A58" s="48">
        <v>49</v>
      </c>
      <c r="B58" s="48" t="s">
        <v>112</v>
      </c>
      <c r="C58" s="49">
        <v>85379281500</v>
      </c>
      <c r="D58" s="49">
        <f t="shared" si="1"/>
        <v>276873832.08305222</v>
      </c>
      <c r="E58" s="59">
        <v>10385958000</v>
      </c>
      <c r="F58" s="49">
        <f t="shared" si="28"/>
        <v>163053079.76564077</v>
      </c>
      <c r="G58" s="49">
        <f t="shared" si="2"/>
        <v>439926912</v>
      </c>
      <c r="H58" s="50">
        <v>129510666.66434997</v>
      </c>
      <c r="I58" s="51">
        <f t="shared" si="6"/>
        <v>3.3968392205110733</v>
      </c>
      <c r="J58" s="28">
        <f t="shared" si="7"/>
        <v>106846300</v>
      </c>
      <c r="K58" s="28">
        <f t="shared" si="8"/>
        <v>106846300</v>
      </c>
      <c r="L58" s="52">
        <f t="shared" si="9"/>
        <v>82.5</v>
      </c>
      <c r="M58" s="91"/>
      <c r="N58" s="53">
        <v>98144857</v>
      </c>
      <c r="O58" s="54">
        <v>5.4399999999999997E-2</v>
      </c>
      <c r="P58" s="28">
        <f t="shared" si="10"/>
        <v>103483937</v>
      </c>
      <c r="Q58" s="55">
        <f t="shared" si="11"/>
        <v>79.903794540875239</v>
      </c>
      <c r="R58" s="55">
        <f t="shared" si="12"/>
        <v>2.5962054591247608</v>
      </c>
      <c r="S58" s="56">
        <f t="shared" si="13"/>
        <v>0.01</v>
      </c>
      <c r="T58" s="28">
        <f t="shared" si="14"/>
        <v>981449</v>
      </c>
      <c r="U58" s="57">
        <f t="shared" si="15"/>
        <v>0</v>
      </c>
      <c r="V58" s="57" t="e">
        <f t="shared" si="3"/>
        <v>#REF!</v>
      </c>
      <c r="W58" s="57">
        <f t="shared" si="16"/>
        <v>2380914</v>
      </c>
      <c r="X58" s="50" t="e">
        <f t="shared" si="17"/>
        <v>#REF!</v>
      </c>
      <c r="Y58" s="58" t="e">
        <f t="shared" si="18"/>
        <v>#REF!</v>
      </c>
      <c r="AA58" s="28">
        <f t="shared" si="19"/>
        <v>-3362363</v>
      </c>
      <c r="AB58" s="28">
        <f t="shared" si="20"/>
        <v>0</v>
      </c>
      <c r="AC58" s="28">
        <f t="shared" si="21"/>
        <v>0</v>
      </c>
      <c r="AD58" s="55" t="e">
        <f t="shared" si="22"/>
        <v>#REF!</v>
      </c>
      <c r="AG58" s="61" t="str">
        <f t="shared" si="23"/>
        <v>049</v>
      </c>
      <c r="AH58" s="62" t="str">
        <f t="shared" si="24"/>
        <v>Cambridge</v>
      </c>
      <c r="AI58" s="63">
        <f t="shared" si="25"/>
        <v>3.3968392205110733</v>
      </c>
      <c r="AJ58" s="64">
        <f t="shared" si="4"/>
        <v>82.5</v>
      </c>
      <c r="AK58" s="63">
        <f t="shared" si="26"/>
        <v>5.4399999999999997E-2</v>
      </c>
      <c r="AL58" s="57" t="e">
        <f t="shared" si="5"/>
        <v>#REF!</v>
      </c>
      <c r="AM58" s="65" t="e">
        <f t="shared" si="27"/>
        <v>#REF!</v>
      </c>
      <c r="AR58" s="49"/>
    </row>
    <row r="59" spans="1:44" ht="12.75" customHeight="1" x14ac:dyDescent="0.3">
      <c r="A59" s="48">
        <v>50</v>
      </c>
      <c r="B59" s="48" t="s">
        <v>113</v>
      </c>
      <c r="C59" s="49">
        <v>8267137500</v>
      </c>
      <c r="D59" s="49">
        <f t="shared" si="1"/>
        <v>26809244.582159013</v>
      </c>
      <c r="E59" s="59">
        <v>1899193000</v>
      </c>
      <c r="F59" s="49">
        <f t="shared" si="28"/>
        <v>29816148.661427915</v>
      </c>
      <c r="G59" s="49">
        <f t="shared" si="2"/>
        <v>56625393</v>
      </c>
      <c r="H59" s="50">
        <v>49651785.834880896</v>
      </c>
      <c r="I59" s="51">
        <f t="shared" si="6"/>
        <v>1.1404502788340811</v>
      </c>
      <c r="J59" s="28">
        <f t="shared" si="7"/>
        <v>40962723</v>
      </c>
      <c r="K59" s="28">
        <f t="shared" si="8"/>
        <v>40962723</v>
      </c>
      <c r="L59" s="52">
        <f t="shared" si="9"/>
        <v>82.5</v>
      </c>
      <c r="M59" s="91"/>
      <c r="N59" s="53">
        <v>38070410</v>
      </c>
      <c r="O59" s="54">
        <v>4.9000000000000002E-2</v>
      </c>
      <c r="P59" s="28">
        <f t="shared" si="10"/>
        <v>39935860</v>
      </c>
      <c r="Q59" s="55">
        <f t="shared" si="11"/>
        <v>80.431870331529225</v>
      </c>
      <c r="R59" s="55">
        <f t="shared" si="12"/>
        <v>2.0681296684707746</v>
      </c>
      <c r="S59" s="56">
        <f t="shared" si="13"/>
        <v>0</v>
      </c>
      <c r="T59" s="28">
        <f t="shared" si="14"/>
        <v>0</v>
      </c>
      <c r="U59" s="57">
        <f t="shared" si="15"/>
        <v>0</v>
      </c>
      <c r="V59" s="57" t="e">
        <f t="shared" si="3"/>
        <v>#REF!</v>
      </c>
      <c r="W59" s="57">
        <f t="shared" si="16"/>
        <v>0</v>
      </c>
      <c r="X59" s="50" t="e">
        <f t="shared" si="17"/>
        <v>#REF!</v>
      </c>
      <c r="Y59" s="58" t="e">
        <f t="shared" si="18"/>
        <v>#REF!</v>
      </c>
      <c r="AA59" s="28">
        <f t="shared" si="19"/>
        <v>-1026863</v>
      </c>
      <c r="AB59" s="28">
        <f t="shared" si="20"/>
        <v>-1026863</v>
      </c>
      <c r="AC59" s="28">
        <f t="shared" si="21"/>
        <v>0</v>
      </c>
      <c r="AD59" s="55" t="e">
        <f t="shared" si="22"/>
        <v>#REF!</v>
      </c>
      <c r="AG59" s="61" t="str">
        <f t="shared" si="23"/>
        <v>050</v>
      </c>
      <c r="AH59" s="62" t="str">
        <f t="shared" si="24"/>
        <v>Canton</v>
      </c>
      <c r="AI59" s="63">
        <f t="shared" si="25"/>
        <v>1.1404502788340811</v>
      </c>
      <c r="AJ59" s="64">
        <f t="shared" si="4"/>
        <v>82.5</v>
      </c>
      <c r="AK59" s="63">
        <f t="shared" si="26"/>
        <v>4.9000000000000002E-2</v>
      </c>
      <c r="AL59" s="57" t="e">
        <f t="shared" si="5"/>
        <v>#REF!</v>
      </c>
      <c r="AM59" s="65" t="e">
        <f t="shared" si="27"/>
        <v>#REF!</v>
      </c>
      <c r="AR59" s="49"/>
    </row>
    <row r="60" spans="1:44" ht="12.75" customHeight="1" x14ac:dyDescent="0.3">
      <c r="A60" s="48">
        <v>51</v>
      </c>
      <c r="B60" s="48" t="s">
        <v>114</v>
      </c>
      <c r="C60" s="49">
        <v>2503552100</v>
      </c>
      <c r="D60" s="49">
        <f t="shared" si="1"/>
        <v>8118691.6962585673</v>
      </c>
      <c r="E60" s="59">
        <v>812467000</v>
      </c>
      <c r="F60" s="49">
        <f t="shared" si="28"/>
        <v>12755226.485409517</v>
      </c>
      <c r="G60" s="49">
        <f t="shared" si="2"/>
        <v>20873918</v>
      </c>
      <c r="H60" s="50">
        <v>11422234.397006011</v>
      </c>
      <c r="I60" s="51">
        <f t="shared" si="6"/>
        <v>1.8274811454991204</v>
      </c>
      <c r="J60" s="28">
        <f t="shared" si="7"/>
        <v>9423343</v>
      </c>
      <c r="K60" s="28">
        <f t="shared" si="8"/>
        <v>9423343</v>
      </c>
      <c r="L60" s="52">
        <f t="shared" si="9"/>
        <v>82.5</v>
      </c>
      <c r="M60" s="91"/>
      <c r="N60" s="53">
        <v>9108254</v>
      </c>
      <c r="O60" s="54">
        <v>3.8899999999999997E-2</v>
      </c>
      <c r="P60" s="28">
        <f t="shared" si="10"/>
        <v>9462565</v>
      </c>
      <c r="Q60" s="55">
        <f t="shared" si="11"/>
        <v>82.843379597255705</v>
      </c>
      <c r="R60" s="55">
        <f t="shared" si="12"/>
        <v>0</v>
      </c>
      <c r="S60" s="56">
        <f t="shared" si="13"/>
        <v>0</v>
      </c>
      <c r="T60" s="28">
        <f t="shared" si="14"/>
        <v>0</v>
      </c>
      <c r="U60" s="57">
        <f t="shared" si="15"/>
        <v>39222</v>
      </c>
      <c r="V60" s="57" t="e">
        <f t="shared" si="3"/>
        <v>#REF!</v>
      </c>
      <c r="W60" s="57">
        <f t="shared" si="16"/>
        <v>0</v>
      </c>
      <c r="X60" s="50" t="e">
        <f t="shared" si="17"/>
        <v>#REF!</v>
      </c>
      <c r="Y60" s="58" t="e">
        <f t="shared" si="18"/>
        <v>#REF!</v>
      </c>
      <c r="AA60" s="28">
        <f t="shared" si="19"/>
        <v>0</v>
      </c>
      <c r="AB60" s="28">
        <f t="shared" si="20"/>
        <v>0</v>
      </c>
      <c r="AC60" s="28" t="e">
        <f t="shared" si="21"/>
        <v>#REF!</v>
      </c>
      <c r="AD60" s="55" t="e">
        <f t="shared" si="22"/>
        <v>#REF!</v>
      </c>
      <c r="AG60" s="61" t="str">
        <f t="shared" si="23"/>
        <v>051</v>
      </c>
      <c r="AH60" s="62" t="str">
        <f t="shared" si="24"/>
        <v>Carlisle</v>
      </c>
      <c r="AI60" s="63">
        <f t="shared" si="25"/>
        <v>1.8274811454991204</v>
      </c>
      <c r="AJ60" s="64">
        <f t="shared" si="4"/>
        <v>82.5</v>
      </c>
      <c r="AK60" s="63">
        <f t="shared" si="26"/>
        <v>3.8899999999999997E-2</v>
      </c>
      <c r="AL60" s="57" t="e">
        <f t="shared" si="5"/>
        <v>#REF!</v>
      </c>
      <c r="AM60" s="65" t="e">
        <f t="shared" si="27"/>
        <v>#REF!</v>
      </c>
      <c r="AR60" s="49"/>
    </row>
    <row r="61" spans="1:44" ht="12.75" customHeight="1" x14ac:dyDescent="0.3">
      <c r="A61" s="48">
        <v>52</v>
      </c>
      <c r="B61" s="48" t="s">
        <v>115</v>
      </c>
      <c r="C61" s="49">
        <v>2209528700</v>
      </c>
      <c r="D61" s="49">
        <f t="shared" si="1"/>
        <v>7165212.3034847118</v>
      </c>
      <c r="E61" s="59">
        <v>463790000</v>
      </c>
      <c r="F61" s="49">
        <f t="shared" si="28"/>
        <v>7281214.4883030076</v>
      </c>
      <c r="G61" s="49">
        <f t="shared" si="2"/>
        <v>14446427</v>
      </c>
      <c r="H61" s="50">
        <v>23251516.635289758</v>
      </c>
      <c r="I61" s="51">
        <f t="shared" si="6"/>
        <v>0.62131116978726797</v>
      </c>
      <c r="J61" s="28">
        <f t="shared" si="7"/>
        <v>19182501</v>
      </c>
      <c r="K61" s="28">
        <f t="shared" si="8"/>
        <v>14446427</v>
      </c>
      <c r="L61" s="52">
        <f t="shared" si="9"/>
        <v>62.13</v>
      </c>
      <c r="M61" s="91"/>
      <c r="N61" s="53">
        <v>12252390</v>
      </c>
      <c r="O61" s="54">
        <v>4.24E-2</v>
      </c>
      <c r="P61" s="28">
        <f t="shared" si="10"/>
        <v>12771891</v>
      </c>
      <c r="Q61" s="55">
        <f t="shared" si="11"/>
        <v>54.929281389823792</v>
      </c>
      <c r="R61" s="55">
        <f t="shared" si="12"/>
        <v>7.2007186101762102</v>
      </c>
      <c r="S61" s="56">
        <f t="shared" si="13"/>
        <v>0.01</v>
      </c>
      <c r="T61" s="28">
        <f t="shared" si="14"/>
        <v>122524</v>
      </c>
      <c r="U61" s="57">
        <f t="shared" si="15"/>
        <v>0</v>
      </c>
      <c r="V61" s="57" t="e">
        <f t="shared" si="3"/>
        <v>#REF!</v>
      </c>
      <c r="W61" s="57">
        <f t="shared" si="16"/>
        <v>0</v>
      </c>
      <c r="X61" s="50" t="e">
        <f t="shared" si="17"/>
        <v>#REF!</v>
      </c>
      <c r="Y61" s="58" t="e">
        <f t="shared" si="18"/>
        <v>#REF!</v>
      </c>
      <c r="AA61" s="28">
        <f t="shared" si="19"/>
        <v>-1674536</v>
      </c>
      <c r="AB61" s="28">
        <f t="shared" si="20"/>
        <v>-1552012</v>
      </c>
      <c r="AC61" s="28">
        <f t="shared" si="21"/>
        <v>0</v>
      </c>
      <c r="AD61" s="55" t="e">
        <f t="shared" si="22"/>
        <v>#REF!</v>
      </c>
      <c r="AG61" s="61" t="str">
        <f t="shared" si="23"/>
        <v>052</v>
      </c>
      <c r="AH61" s="62" t="str">
        <f t="shared" si="24"/>
        <v>Carver</v>
      </c>
      <c r="AI61" s="63">
        <f t="shared" si="25"/>
        <v>0.62131116978726797</v>
      </c>
      <c r="AJ61" s="64">
        <f t="shared" si="4"/>
        <v>62.13</v>
      </c>
      <c r="AK61" s="63">
        <f t="shared" si="26"/>
        <v>4.24E-2</v>
      </c>
      <c r="AL61" s="57" t="e">
        <f t="shared" si="5"/>
        <v>#REF!</v>
      </c>
      <c r="AM61" s="65" t="e">
        <f t="shared" si="27"/>
        <v>#REF!</v>
      </c>
      <c r="AR61" s="49"/>
    </row>
    <row r="62" spans="1:44" ht="12.75" customHeight="1" x14ac:dyDescent="0.3">
      <c r="A62" s="48">
        <v>53</v>
      </c>
      <c r="B62" s="48" t="s">
        <v>116</v>
      </c>
      <c r="C62" s="49">
        <v>193884300</v>
      </c>
      <c r="D62" s="49">
        <f t="shared" si="1"/>
        <v>628741.40164484899</v>
      </c>
      <c r="E62" s="59">
        <v>44571000</v>
      </c>
      <c r="F62" s="49">
        <f t="shared" si="28"/>
        <v>699736.9735400792</v>
      </c>
      <c r="G62" s="49">
        <f t="shared" si="2"/>
        <v>1328478</v>
      </c>
      <c r="H62" s="50">
        <v>1999940.3712494173</v>
      </c>
      <c r="I62" s="51">
        <f t="shared" si="6"/>
        <v>0.66425880446128682</v>
      </c>
      <c r="J62" s="28">
        <f t="shared" si="7"/>
        <v>1649951</v>
      </c>
      <c r="K62" s="28">
        <f t="shared" si="8"/>
        <v>1328478</v>
      </c>
      <c r="L62" s="52">
        <f t="shared" si="9"/>
        <v>66.430000000000007</v>
      </c>
      <c r="M62" s="91"/>
      <c r="N62" s="53">
        <v>1032778</v>
      </c>
      <c r="O62" s="54">
        <v>5.5500000000000001E-2</v>
      </c>
      <c r="P62" s="28">
        <f t="shared" si="10"/>
        <v>1090097</v>
      </c>
      <c r="Q62" s="55">
        <f t="shared" si="11"/>
        <v>54.50647507650374</v>
      </c>
      <c r="R62" s="55">
        <f t="shared" si="12"/>
        <v>11.923524923496267</v>
      </c>
      <c r="S62" s="56">
        <f t="shared" si="13"/>
        <v>0.02</v>
      </c>
      <c r="T62" s="28">
        <f t="shared" si="14"/>
        <v>20656</v>
      </c>
      <c r="U62" s="57">
        <f t="shared" si="15"/>
        <v>0</v>
      </c>
      <c r="V62" s="57" t="e">
        <f t="shared" si="3"/>
        <v>#REF!</v>
      </c>
      <c r="W62" s="57">
        <f t="shared" si="16"/>
        <v>0</v>
      </c>
      <c r="X62" s="50" t="e">
        <f t="shared" si="17"/>
        <v>#REF!</v>
      </c>
      <c r="Y62" s="58" t="e">
        <f t="shared" si="18"/>
        <v>#REF!</v>
      </c>
      <c r="AA62" s="28">
        <f t="shared" si="19"/>
        <v>-238381</v>
      </c>
      <c r="AB62" s="28">
        <f t="shared" si="20"/>
        <v>-217725</v>
      </c>
      <c r="AC62" s="28">
        <f t="shared" si="21"/>
        <v>0</v>
      </c>
      <c r="AD62" s="55" t="e">
        <f t="shared" si="22"/>
        <v>#REF!</v>
      </c>
      <c r="AG62" s="61" t="str">
        <f t="shared" si="23"/>
        <v>053</v>
      </c>
      <c r="AH62" s="62" t="str">
        <f t="shared" si="24"/>
        <v>Charlemont</v>
      </c>
      <c r="AI62" s="63">
        <f t="shared" si="25"/>
        <v>0.66425880446128682</v>
      </c>
      <c r="AJ62" s="64">
        <f t="shared" si="4"/>
        <v>66.430000000000007</v>
      </c>
      <c r="AK62" s="63">
        <f t="shared" si="26"/>
        <v>5.5500000000000001E-2</v>
      </c>
      <c r="AL62" s="57" t="e">
        <f t="shared" si="5"/>
        <v>#REF!</v>
      </c>
      <c r="AM62" s="65" t="e">
        <f t="shared" si="27"/>
        <v>#REF!</v>
      </c>
      <c r="AR62" s="49"/>
    </row>
    <row r="63" spans="1:44" ht="12.75" customHeight="1" x14ac:dyDescent="0.3">
      <c r="A63" s="48">
        <v>54</v>
      </c>
      <c r="B63" s="48" t="s">
        <v>117</v>
      </c>
      <c r="C63" s="49">
        <v>3079993300</v>
      </c>
      <c r="D63" s="49">
        <f t="shared" si="1"/>
        <v>9988015.0404067971</v>
      </c>
      <c r="E63" s="59">
        <v>628704000</v>
      </c>
      <c r="F63" s="49">
        <f t="shared" si="28"/>
        <v>9870261.6995926034</v>
      </c>
      <c r="G63" s="49">
        <f t="shared" si="2"/>
        <v>19858277</v>
      </c>
      <c r="H63" s="50">
        <v>29866623.352220889</v>
      </c>
      <c r="I63" s="51">
        <f t="shared" si="6"/>
        <v>0.66489863168691055</v>
      </c>
      <c r="J63" s="28">
        <f t="shared" si="7"/>
        <v>24639964</v>
      </c>
      <c r="K63" s="28">
        <f t="shared" si="8"/>
        <v>19858277</v>
      </c>
      <c r="L63" s="52">
        <f t="shared" si="9"/>
        <v>66.489999999999995</v>
      </c>
      <c r="M63" s="91"/>
      <c r="N63" s="53">
        <v>16225216</v>
      </c>
      <c r="O63" s="54">
        <v>8.649999999999998E-2</v>
      </c>
      <c r="P63" s="28">
        <f t="shared" si="10"/>
        <v>17628697</v>
      </c>
      <c r="Q63" s="55">
        <f t="shared" si="11"/>
        <v>59.024740735176302</v>
      </c>
      <c r="R63" s="55">
        <f t="shared" si="12"/>
        <v>7.4652592648236933</v>
      </c>
      <c r="S63" s="56">
        <f t="shared" si="13"/>
        <v>0.01</v>
      </c>
      <c r="T63" s="28">
        <f t="shared" si="14"/>
        <v>162252</v>
      </c>
      <c r="U63" s="57">
        <f t="shared" si="15"/>
        <v>0</v>
      </c>
      <c r="V63" s="57" t="e">
        <f t="shared" si="3"/>
        <v>#REF!</v>
      </c>
      <c r="W63" s="57">
        <f t="shared" si="16"/>
        <v>0</v>
      </c>
      <c r="X63" s="50" t="e">
        <f t="shared" si="17"/>
        <v>#REF!</v>
      </c>
      <c r="Y63" s="58" t="e">
        <f t="shared" si="18"/>
        <v>#REF!</v>
      </c>
      <c r="AA63" s="28">
        <f t="shared" si="19"/>
        <v>-2229580</v>
      </c>
      <c r="AB63" s="28">
        <f t="shared" si="20"/>
        <v>-2067328</v>
      </c>
      <c r="AC63" s="28">
        <f t="shared" si="21"/>
        <v>0</v>
      </c>
      <c r="AD63" s="55" t="e">
        <f t="shared" si="22"/>
        <v>#REF!</v>
      </c>
      <c r="AG63" s="61" t="str">
        <f t="shared" si="23"/>
        <v>054</v>
      </c>
      <c r="AH63" s="62" t="str">
        <f t="shared" si="24"/>
        <v>Charlton</v>
      </c>
      <c r="AI63" s="63">
        <f t="shared" si="25"/>
        <v>0.66489863168691055</v>
      </c>
      <c r="AJ63" s="64">
        <f t="shared" si="4"/>
        <v>66.489999999999995</v>
      </c>
      <c r="AK63" s="63">
        <f t="shared" si="26"/>
        <v>8.649999999999998E-2</v>
      </c>
      <c r="AL63" s="57" t="e">
        <f t="shared" si="5"/>
        <v>#REF!</v>
      </c>
      <c r="AM63" s="65" t="e">
        <f t="shared" si="27"/>
        <v>#REF!</v>
      </c>
      <c r="AR63" s="49"/>
    </row>
    <row r="64" spans="1:44" ht="12.75" customHeight="1" x14ac:dyDescent="0.3">
      <c r="A64" s="48">
        <v>55</v>
      </c>
      <c r="B64" s="48" t="s">
        <v>118</v>
      </c>
      <c r="C64" s="49">
        <v>12659022000</v>
      </c>
      <c r="D64" s="49">
        <f t="shared" si="1"/>
        <v>41051551.031893656</v>
      </c>
      <c r="E64" s="59">
        <v>587301000</v>
      </c>
      <c r="F64" s="49">
        <f t="shared" si="28"/>
        <v>9220260.355322117</v>
      </c>
      <c r="G64" s="49">
        <f t="shared" si="2"/>
        <v>50271811</v>
      </c>
      <c r="H64" s="50">
        <v>6232165.9564846223</v>
      </c>
      <c r="I64" s="51">
        <f t="shared" si="6"/>
        <v>8.0665071102112975</v>
      </c>
      <c r="J64" s="28">
        <f t="shared" si="7"/>
        <v>5141537</v>
      </c>
      <c r="K64" s="28">
        <f t="shared" si="8"/>
        <v>5141537</v>
      </c>
      <c r="L64" s="52">
        <f t="shared" si="9"/>
        <v>82.5</v>
      </c>
      <c r="M64" s="91"/>
      <c r="N64" s="53">
        <v>4836984</v>
      </c>
      <c r="O64" s="54">
        <v>4.4199999999999996E-2</v>
      </c>
      <c r="P64" s="28">
        <f t="shared" si="10"/>
        <v>5050779</v>
      </c>
      <c r="Q64" s="55">
        <f t="shared" si="11"/>
        <v>81.043717950813246</v>
      </c>
      <c r="R64" s="55">
        <f t="shared" si="12"/>
        <v>1.4562820491867541</v>
      </c>
      <c r="S64" s="56">
        <f t="shared" si="13"/>
        <v>0</v>
      </c>
      <c r="T64" s="28">
        <f t="shared" si="14"/>
        <v>0</v>
      </c>
      <c r="U64" s="57">
        <f t="shared" si="15"/>
        <v>0</v>
      </c>
      <c r="V64" s="57" t="e">
        <f t="shared" si="3"/>
        <v>#REF!</v>
      </c>
      <c r="W64" s="57">
        <f t="shared" si="16"/>
        <v>90758</v>
      </c>
      <c r="X64" s="50" t="e">
        <f t="shared" si="17"/>
        <v>#REF!</v>
      </c>
      <c r="Y64" s="58" t="e">
        <f t="shared" si="18"/>
        <v>#REF!</v>
      </c>
      <c r="AA64" s="28">
        <f t="shared" si="19"/>
        <v>-90758</v>
      </c>
      <c r="AB64" s="28">
        <f t="shared" si="20"/>
        <v>0</v>
      </c>
      <c r="AC64" s="28">
        <f t="shared" si="21"/>
        <v>0</v>
      </c>
      <c r="AD64" s="55" t="e">
        <f t="shared" si="22"/>
        <v>#REF!</v>
      </c>
      <c r="AG64" s="61" t="str">
        <f t="shared" si="23"/>
        <v>055</v>
      </c>
      <c r="AH64" s="62" t="str">
        <f t="shared" si="24"/>
        <v>Chatham</v>
      </c>
      <c r="AI64" s="63">
        <f t="shared" si="25"/>
        <v>8.0665071102112975</v>
      </c>
      <c r="AJ64" s="64">
        <f t="shared" si="4"/>
        <v>82.5</v>
      </c>
      <c r="AK64" s="63">
        <f t="shared" si="26"/>
        <v>4.4199999999999996E-2</v>
      </c>
      <c r="AL64" s="57" t="e">
        <f t="shared" si="5"/>
        <v>#REF!</v>
      </c>
      <c r="AM64" s="65" t="e">
        <f t="shared" si="27"/>
        <v>#REF!</v>
      </c>
      <c r="AR64" s="49"/>
    </row>
    <row r="65" spans="1:44" ht="12.75" customHeight="1" x14ac:dyDescent="0.3">
      <c r="A65" s="48">
        <v>56</v>
      </c>
      <c r="B65" s="48" t="s">
        <v>119</v>
      </c>
      <c r="C65" s="49">
        <v>9269831700</v>
      </c>
      <c r="D65" s="49">
        <f t="shared" si="1"/>
        <v>30060850.600434653</v>
      </c>
      <c r="E65" s="59">
        <v>2441387000</v>
      </c>
      <c r="F65" s="49">
        <f t="shared" si="28"/>
        <v>38328257.176641613</v>
      </c>
      <c r="G65" s="49">
        <f t="shared" si="2"/>
        <v>68389108</v>
      </c>
      <c r="H65" s="50">
        <v>73035227.410775036</v>
      </c>
      <c r="I65" s="51">
        <f t="shared" si="6"/>
        <v>0.93638522702690208</v>
      </c>
      <c r="J65" s="28">
        <f t="shared" si="7"/>
        <v>60254063</v>
      </c>
      <c r="K65" s="28">
        <f t="shared" si="8"/>
        <v>60254063</v>
      </c>
      <c r="L65" s="52">
        <f t="shared" si="9"/>
        <v>82.5</v>
      </c>
      <c r="M65" s="91"/>
      <c r="N65" s="53">
        <v>55987087</v>
      </c>
      <c r="O65" s="54">
        <v>3.85E-2</v>
      </c>
      <c r="P65" s="28">
        <f t="shared" si="10"/>
        <v>58142590</v>
      </c>
      <c r="Q65" s="55">
        <f t="shared" si="11"/>
        <v>79.608966879758228</v>
      </c>
      <c r="R65" s="55">
        <f t="shared" si="12"/>
        <v>2.8910331202417723</v>
      </c>
      <c r="S65" s="56">
        <f t="shared" si="13"/>
        <v>0.01</v>
      </c>
      <c r="T65" s="28">
        <f t="shared" si="14"/>
        <v>559871</v>
      </c>
      <c r="U65" s="57">
        <f t="shared" si="15"/>
        <v>0</v>
      </c>
      <c r="V65" s="57" t="e">
        <f t="shared" si="3"/>
        <v>#REF!</v>
      </c>
      <c r="W65" s="57">
        <f t="shared" si="16"/>
        <v>0</v>
      </c>
      <c r="X65" s="50" t="e">
        <f t="shared" si="17"/>
        <v>#REF!</v>
      </c>
      <c r="Y65" s="58" t="e">
        <f t="shared" si="18"/>
        <v>#REF!</v>
      </c>
      <c r="AA65" s="28">
        <f t="shared" si="19"/>
        <v>-2111473</v>
      </c>
      <c r="AB65" s="28">
        <f t="shared" si="20"/>
        <v>-1551602</v>
      </c>
      <c r="AC65" s="28">
        <f t="shared" si="21"/>
        <v>0</v>
      </c>
      <c r="AD65" s="55" t="e">
        <f t="shared" si="22"/>
        <v>#REF!</v>
      </c>
      <c r="AG65" s="61" t="str">
        <f t="shared" si="23"/>
        <v>056</v>
      </c>
      <c r="AH65" s="62" t="str">
        <f t="shared" si="24"/>
        <v>Chelmsford</v>
      </c>
      <c r="AI65" s="63">
        <f t="shared" si="25"/>
        <v>0.93638522702690208</v>
      </c>
      <c r="AJ65" s="64">
        <f t="shared" si="4"/>
        <v>82.5</v>
      </c>
      <c r="AK65" s="63">
        <f t="shared" si="26"/>
        <v>3.85E-2</v>
      </c>
      <c r="AL65" s="57" t="e">
        <f t="shared" si="5"/>
        <v>#REF!</v>
      </c>
      <c r="AM65" s="65" t="e">
        <f t="shared" si="27"/>
        <v>#REF!</v>
      </c>
      <c r="AR65" s="49"/>
    </row>
    <row r="66" spans="1:44" ht="12.75" customHeight="1" x14ac:dyDescent="0.3">
      <c r="A66" s="48">
        <v>57</v>
      </c>
      <c r="B66" s="48" t="s">
        <v>120</v>
      </c>
      <c r="C66" s="49">
        <v>6348238400</v>
      </c>
      <c r="D66" s="49">
        <f t="shared" si="1"/>
        <v>20586506.022363096</v>
      </c>
      <c r="E66" s="59">
        <v>1018208000</v>
      </c>
      <c r="F66" s="49">
        <f t="shared" si="28"/>
        <v>15985232.19928422</v>
      </c>
      <c r="G66" s="49">
        <f t="shared" si="2"/>
        <v>36571738</v>
      </c>
      <c r="H66" s="50">
        <v>162079964.66427228</v>
      </c>
      <c r="I66" s="51">
        <f t="shared" si="6"/>
        <v>0.22564009114731506</v>
      </c>
      <c r="J66" s="28">
        <f t="shared" si="7"/>
        <v>133715971</v>
      </c>
      <c r="K66" s="28">
        <f t="shared" si="8"/>
        <v>36571738</v>
      </c>
      <c r="L66" s="52">
        <f t="shared" si="9"/>
        <v>22.56</v>
      </c>
      <c r="M66" s="91"/>
      <c r="N66" s="53">
        <v>24693549</v>
      </c>
      <c r="O66" s="54">
        <v>4.5999999999999999E-2</v>
      </c>
      <c r="P66" s="28">
        <f t="shared" si="10"/>
        <v>25829452</v>
      </c>
      <c r="Q66" s="55">
        <f t="shared" si="11"/>
        <v>15.936239900781306</v>
      </c>
      <c r="R66" s="55">
        <f t="shared" si="12"/>
        <v>6.6237600992186927</v>
      </c>
      <c r="S66" s="56">
        <f t="shared" si="13"/>
        <v>0.01</v>
      </c>
      <c r="T66" s="28">
        <f t="shared" si="14"/>
        <v>246935</v>
      </c>
      <c r="U66" s="57">
        <f t="shared" si="15"/>
        <v>0</v>
      </c>
      <c r="V66" s="57" t="e">
        <f t="shared" si="3"/>
        <v>#REF!</v>
      </c>
      <c r="W66" s="57">
        <f t="shared" si="16"/>
        <v>0</v>
      </c>
      <c r="X66" s="50" t="e">
        <f t="shared" si="17"/>
        <v>#REF!</v>
      </c>
      <c r="Y66" s="58" t="e">
        <f t="shared" si="18"/>
        <v>#REF!</v>
      </c>
      <c r="AA66" s="28">
        <f t="shared" si="19"/>
        <v>-10742286</v>
      </c>
      <c r="AB66" s="28">
        <f t="shared" si="20"/>
        <v>-10495351</v>
      </c>
      <c r="AC66" s="28">
        <f t="shared" si="21"/>
        <v>0</v>
      </c>
      <c r="AD66" s="55" t="e">
        <f t="shared" si="22"/>
        <v>#REF!</v>
      </c>
      <c r="AG66" s="61" t="str">
        <f t="shared" si="23"/>
        <v>057</v>
      </c>
      <c r="AH66" s="62" t="str">
        <f t="shared" si="24"/>
        <v>Chelsea</v>
      </c>
      <c r="AI66" s="63">
        <f t="shared" si="25"/>
        <v>0.22564009114731506</v>
      </c>
      <c r="AJ66" s="64">
        <f t="shared" si="4"/>
        <v>22.56</v>
      </c>
      <c r="AK66" s="63">
        <f t="shared" si="26"/>
        <v>4.5999999999999999E-2</v>
      </c>
      <c r="AL66" s="57" t="e">
        <f t="shared" si="5"/>
        <v>#REF!</v>
      </c>
      <c r="AM66" s="65" t="e">
        <f t="shared" si="27"/>
        <v>#REF!</v>
      </c>
      <c r="AR66" s="49"/>
    </row>
    <row r="67" spans="1:44" ht="12.75" customHeight="1" x14ac:dyDescent="0.3">
      <c r="A67" s="48">
        <v>58</v>
      </c>
      <c r="B67" s="48" t="s">
        <v>121</v>
      </c>
      <c r="C67" s="49">
        <v>447945500</v>
      </c>
      <c r="D67" s="49">
        <f t="shared" si="1"/>
        <v>1452628.6116539745</v>
      </c>
      <c r="E67" s="59">
        <v>121563000</v>
      </c>
      <c r="F67" s="49">
        <f t="shared" si="28"/>
        <v>1908463.4788192469</v>
      </c>
      <c r="G67" s="49">
        <f t="shared" si="2"/>
        <v>3361092</v>
      </c>
      <c r="H67" s="50">
        <v>6032211.8173196055</v>
      </c>
      <c r="I67" s="51">
        <f t="shared" si="6"/>
        <v>0.55719064611585389</v>
      </c>
      <c r="J67" s="28">
        <f t="shared" si="7"/>
        <v>4976575</v>
      </c>
      <c r="K67" s="28">
        <f t="shared" si="8"/>
        <v>3361092</v>
      </c>
      <c r="L67" s="52">
        <f t="shared" si="9"/>
        <v>55.72</v>
      </c>
      <c r="M67" s="91"/>
      <c r="N67" s="53">
        <v>2865342</v>
      </c>
      <c r="O67" s="54">
        <v>3.73E-2</v>
      </c>
      <c r="P67" s="28">
        <f t="shared" si="10"/>
        <v>2972219</v>
      </c>
      <c r="Q67" s="55">
        <f t="shared" si="11"/>
        <v>49.272457433709555</v>
      </c>
      <c r="R67" s="55">
        <f t="shared" si="12"/>
        <v>6.4475425662904442</v>
      </c>
      <c r="S67" s="56">
        <f t="shared" si="13"/>
        <v>0.01</v>
      </c>
      <c r="T67" s="28">
        <f t="shared" si="14"/>
        <v>28653</v>
      </c>
      <c r="U67" s="57">
        <f t="shared" si="15"/>
        <v>0</v>
      </c>
      <c r="V67" s="57" t="e">
        <f t="shared" si="3"/>
        <v>#REF!</v>
      </c>
      <c r="W67" s="57">
        <f t="shared" si="16"/>
        <v>0</v>
      </c>
      <c r="X67" s="50" t="e">
        <f t="shared" si="17"/>
        <v>#REF!</v>
      </c>
      <c r="Y67" s="58" t="e">
        <f t="shared" si="18"/>
        <v>#REF!</v>
      </c>
      <c r="AA67" s="28">
        <f t="shared" si="19"/>
        <v>-388873</v>
      </c>
      <c r="AB67" s="28">
        <f t="shared" si="20"/>
        <v>-360220</v>
      </c>
      <c r="AC67" s="28">
        <f t="shared" si="21"/>
        <v>0</v>
      </c>
      <c r="AD67" s="55" t="e">
        <f t="shared" si="22"/>
        <v>#REF!</v>
      </c>
      <c r="AG67" s="61" t="str">
        <f t="shared" si="23"/>
        <v>058</v>
      </c>
      <c r="AH67" s="62" t="str">
        <f t="shared" si="24"/>
        <v>Cheshire</v>
      </c>
      <c r="AI67" s="63">
        <f t="shared" si="25"/>
        <v>0.55719064611585389</v>
      </c>
      <c r="AJ67" s="64">
        <f t="shared" si="4"/>
        <v>55.72</v>
      </c>
      <c r="AK67" s="63">
        <f t="shared" si="26"/>
        <v>3.73E-2</v>
      </c>
      <c r="AL67" s="57" t="e">
        <f t="shared" si="5"/>
        <v>#REF!</v>
      </c>
      <c r="AM67" s="65" t="e">
        <f t="shared" si="27"/>
        <v>#REF!</v>
      </c>
      <c r="AR67" s="49"/>
    </row>
    <row r="68" spans="1:44" ht="12.75" customHeight="1" x14ac:dyDescent="0.3">
      <c r="A68" s="48">
        <v>59</v>
      </c>
      <c r="B68" s="48" t="s">
        <v>122</v>
      </c>
      <c r="C68" s="49">
        <v>176805800</v>
      </c>
      <c r="D68" s="49">
        <f t="shared" si="1"/>
        <v>573358.06205525063</v>
      </c>
      <c r="E68" s="59">
        <v>37087000</v>
      </c>
      <c r="F68" s="49">
        <f t="shared" si="28"/>
        <v>582242.82914183929</v>
      </c>
      <c r="G68" s="49">
        <f t="shared" si="2"/>
        <v>1155601</v>
      </c>
      <c r="H68" s="50">
        <v>2134589.3700395678</v>
      </c>
      <c r="I68" s="51">
        <f t="shared" si="6"/>
        <v>0.54136922830201262</v>
      </c>
      <c r="J68" s="28">
        <f t="shared" si="7"/>
        <v>1761036</v>
      </c>
      <c r="K68" s="28">
        <f t="shared" si="8"/>
        <v>1155601</v>
      </c>
      <c r="L68" s="52">
        <f t="shared" si="9"/>
        <v>54.14</v>
      </c>
      <c r="M68" s="91"/>
      <c r="N68" s="53">
        <v>1004462</v>
      </c>
      <c r="O68" s="54">
        <v>3.6400000000000002E-2</v>
      </c>
      <c r="P68" s="28">
        <f t="shared" si="10"/>
        <v>1041024</v>
      </c>
      <c r="Q68" s="55">
        <f t="shared" si="11"/>
        <v>48.769286243597428</v>
      </c>
      <c r="R68" s="55">
        <f t="shared" si="12"/>
        <v>5.3707137564025729</v>
      </c>
      <c r="S68" s="56">
        <f t="shared" si="13"/>
        <v>0.01</v>
      </c>
      <c r="T68" s="28">
        <f t="shared" si="14"/>
        <v>10045</v>
      </c>
      <c r="U68" s="57">
        <f t="shared" si="15"/>
        <v>0</v>
      </c>
      <c r="V68" s="57" t="e">
        <f t="shared" si="3"/>
        <v>#REF!</v>
      </c>
      <c r="W68" s="57">
        <f t="shared" si="16"/>
        <v>0</v>
      </c>
      <c r="X68" s="50" t="e">
        <f t="shared" si="17"/>
        <v>#REF!</v>
      </c>
      <c r="Y68" s="58" t="e">
        <f t="shared" si="18"/>
        <v>#REF!</v>
      </c>
      <c r="AA68" s="28">
        <f t="shared" si="19"/>
        <v>-114577</v>
      </c>
      <c r="AB68" s="28">
        <f t="shared" si="20"/>
        <v>-104532</v>
      </c>
      <c r="AC68" s="28">
        <f t="shared" si="21"/>
        <v>0</v>
      </c>
      <c r="AD68" s="55" t="e">
        <f t="shared" si="22"/>
        <v>#REF!</v>
      </c>
      <c r="AG68" s="61" t="str">
        <f t="shared" si="23"/>
        <v>059</v>
      </c>
      <c r="AH68" s="62" t="str">
        <f t="shared" si="24"/>
        <v>Chester</v>
      </c>
      <c r="AI68" s="63">
        <f t="shared" si="25"/>
        <v>0.54136922830201262</v>
      </c>
      <c r="AJ68" s="64">
        <f t="shared" si="4"/>
        <v>54.14</v>
      </c>
      <c r="AK68" s="63">
        <f t="shared" si="26"/>
        <v>3.6400000000000002E-2</v>
      </c>
      <c r="AL68" s="57" t="e">
        <f t="shared" si="5"/>
        <v>#REF!</v>
      </c>
      <c r="AM68" s="65" t="e">
        <f t="shared" si="27"/>
        <v>#REF!</v>
      </c>
      <c r="AR68" s="49"/>
    </row>
    <row r="69" spans="1:44" ht="12.75" customHeight="1" x14ac:dyDescent="0.3">
      <c r="A69" s="48">
        <v>60</v>
      </c>
      <c r="B69" s="48" t="s">
        <v>123</v>
      </c>
      <c r="C69" s="49">
        <v>257669000</v>
      </c>
      <c r="D69" s="49">
        <f t="shared" si="1"/>
        <v>835586.83307738986</v>
      </c>
      <c r="E69" s="59">
        <v>27696000</v>
      </c>
      <c r="F69" s="49">
        <f t="shared" si="28"/>
        <v>434809.97103870305</v>
      </c>
      <c r="G69" s="49">
        <f t="shared" si="2"/>
        <v>1270397</v>
      </c>
      <c r="H69" s="50">
        <v>1472940.7969267652</v>
      </c>
      <c r="I69" s="51">
        <f t="shared" si="6"/>
        <v>0.86249019828267015</v>
      </c>
      <c r="J69" s="28">
        <f t="shared" si="7"/>
        <v>1215176</v>
      </c>
      <c r="K69" s="28">
        <f t="shared" si="8"/>
        <v>1215176</v>
      </c>
      <c r="L69" s="52">
        <f t="shared" si="9"/>
        <v>82.5</v>
      </c>
      <c r="M69" s="91"/>
      <c r="N69" s="53">
        <v>1092904</v>
      </c>
      <c r="O69" s="54">
        <v>3.6400000000000002E-2</v>
      </c>
      <c r="P69" s="28">
        <f t="shared" si="10"/>
        <v>1132686</v>
      </c>
      <c r="Q69" s="55">
        <f t="shared" si="11"/>
        <v>76.899628441503296</v>
      </c>
      <c r="R69" s="55">
        <f t="shared" si="12"/>
        <v>5.600371558496704</v>
      </c>
      <c r="S69" s="56">
        <f t="shared" si="13"/>
        <v>0.01</v>
      </c>
      <c r="T69" s="28">
        <f t="shared" si="14"/>
        <v>10929</v>
      </c>
      <c r="U69" s="57">
        <f t="shared" si="15"/>
        <v>0</v>
      </c>
      <c r="V69" s="57" t="e">
        <f t="shared" si="3"/>
        <v>#REF!</v>
      </c>
      <c r="W69" s="57">
        <f t="shared" si="16"/>
        <v>0</v>
      </c>
      <c r="X69" s="50" t="e">
        <f t="shared" si="17"/>
        <v>#REF!</v>
      </c>
      <c r="Y69" s="58" t="e">
        <f t="shared" si="18"/>
        <v>#REF!</v>
      </c>
      <c r="AA69" s="28">
        <f t="shared" si="19"/>
        <v>-82490</v>
      </c>
      <c r="AB69" s="28">
        <f t="shared" si="20"/>
        <v>-71561</v>
      </c>
      <c r="AC69" s="28">
        <f t="shared" si="21"/>
        <v>0</v>
      </c>
      <c r="AD69" s="55" t="e">
        <f t="shared" si="22"/>
        <v>#REF!</v>
      </c>
      <c r="AG69" s="61" t="str">
        <f t="shared" si="23"/>
        <v>060</v>
      </c>
      <c r="AH69" s="62" t="str">
        <f t="shared" si="24"/>
        <v>Chesterfield</v>
      </c>
      <c r="AI69" s="63">
        <f t="shared" si="25"/>
        <v>0.86249019828267015</v>
      </c>
      <c r="AJ69" s="64">
        <f t="shared" si="4"/>
        <v>82.5</v>
      </c>
      <c r="AK69" s="63">
        <f t="shared" si="26"/>
        <v>3.6400000000000002E-2</v>
      </c>
      <c r="AL69" s="57" t="e">
        <f t="shared" si="5"/>
        <v>#REF!</v>
      </c>
      <c r="AM69" s="65" t="e">
        <f t="shared" si="27"/>
        <v>#REF!</v>
      </c>
      <c r="AR69" s="49"/>
    </row>
    <row r="70" spans="1:44" ht="12.75" customHeight="1" x14ac:dyDescent="0.3">
      <c r="A70" s="48">
        <v>61</v>
      </c>
      <c r="B70" s="48" t="s">
        <v>124</v>
      </c>
      <c r="C70" s="49">
        <v>5821733400</v>
      </c>
      <c r="D70" s="49">
        <f t="shared" si="1"/>
        <v>18879119.237187497</v>
      </c>
      <c r="E70" s="59">
        <v>1368559000</v>
      </c>
      <c r="F70" s="49">
        <f t="shared" si="28"/>
        <v>21485524.955038864</v>
      </c>
      <c r="G70" s="49">
        <f t="shared" si="2"/>
        <v>40364644</v>
      </c>
      <c r="H70" s="50">
        <v>136705068.66</v>
      </c>
      <c r="I70" s="51">
        <f t="shared" si="6"/>
        <v>0.29526808622137596</v>
      </c>
      <c r="J70" s="28">
        <f t="shared" si="7"/>
        <v>112781682</v>
      </c>
      <c r="K70" s="28">
        <f t="shared" si="8"/>
        <v>40364644</v>
      </c>
      <c r="L70" s="52">
        <f t="shared" si="9"/>
        <v>29.53</v>
      </c>
      <c r="M70" s="91"/>
      <c r="N70" s="53">
        <v>35132393</v>
      </c>
      <c r="O70" s="54">
        <v>2.7900000000000001E-2</v>
      </c>
      <c r="P70" s="28">
        <f t="shared" si="10"/>
        <v>36112587</v>
      </c>
      <c r="Q70" s="55">
        <f t="shared" si="11"/>
        <v>26.4164213909404</v>
      </c>
      <c r="R70" s="55">
        <f t="shared" si="12"/>
        <v>3.1135786090596014</v>
      </c>
      <c r="S70" s="56">
        <f t="shared" si="13"/>
        <v>0.01</v>
      </c>
      <c r="T70" s="28">
        <f t="shared" si="14"/>
        <v>351324</v>
      </c>
      <c r="U70" s="57">
        <f t="shared" si="15"/>
        <v>0</v>
      </c>
      <c r="V70" s="57" t="e">
        <f t="shared" si="3"/>
        <v>#REF!</v>
      </c>
      <c r="W70" s="57">
        <f t="shared" si="16"/>
        <v>0</v>
      </c>
      <c r="X70" s="50" t="e">
        <f t="shared" si="17"/>
        <v>#REF!</v>
      </c>
      <c r="Y70" s="58" t="e">
        <f t="shared" si="18"/>
        <v>#REF!</v>
      </c>
      <c r="AA70" s="28">
        <f t="shared" si="19"/>
        <v>-4252057</v>
      </c>
      <c r="AB70" s="28">
        <f t="shared" si="20"/>
        <v>-3900733</v>
      </c>
      <c r="AC70" s="28">
        <f t="shared" si="21"/>
        <v>0</v>
      </c>
      <c r="AD70" s="55" t="e">
        <f t="shared" si="22"/>
        <v>#REF!</v>
      </c>
      <c r="AG70" s="61" t="str">
        <f t="shared" si="23"/>
        <v>061</v>
      </c>
      <c r="AH70" s="62" t="str">
        <f t="shared" si="24"/>
        <v>Chicopee</v>
      </c>
      <c r="AI70" s="63">
        <f t="shared" si="25"/>
        <v>0.29526808622137596</v>
      </c>
      <c r="AJ70" s="64">
        <f t="shared" si="4"/>
        <v>29.53</v>
      </c>
      <c r="AK70" s="63">
        <f t="shared" si="26"/>
        <v>2.7900000000000001E-2</v>
      </c>
      <c r="AL70" s="57" t="e">
        <f t="shared" si="5"/>
        <v>#REF!</v>
      </c>
      <c r="AM70" s="65" t="e">
        <f t="shared" si="27"/>
        <v>#REF!</v>
      </c>
      <c r="AR70" s="49"/>
    </row>
    <row r="71" spans="1:44" ht="12.75" customHeight="1" x14ac:dyDescent="0.3">
      <c r="A71" s="48">
        <v>62</v>
      </c>
      <c r="B71" s="48" t="s">
        <v>125</v>
      </c>
      <c r="C71" s="49">
        <v>5885307500</v>
      </c>
      <c r="D71" s="49">
        <f t="shared" si="1"/>
        <v>19085281.720391706</v>
      </c>
      <c r="E71" s="59">
        <v>117619000</v>
      </c>
      <c r="F71" s="49">
        <f t="shared" si="28"/>
        <v>1846545.1322790734</v>
      </c>
      <c r="G71" s="49">
        <f t="shared" si="2"/>
        <v>20931827</v>
      </c>
      <c r="H71" s="50">
        <v>1614994.763797842</v>
      </c>
      <c r="I71" s="51">
        <f t="shared" si="6"/>
        <v>12.960925613638803</v>
      </c>
      <c r="J71" s="28">
        <f t="shared" si="7"/>
        <v>1332371</v>
      </c>
      <c r="K71" s="28">
        <f t="shared" si="8"/>
        <v>1332371</v>
      </c>
      <c r="L71" s="52">
        <f t="shared" si="9"/>
        <v>82.5</v>
      </c>
      <c r="M71" s="91"/>
      <c r="N71" s="53">
        <v>1167918</v>
      </c>
      <c r="O71" s="54">
        <v>4.0500000000000001E-2</v>
      </c>
      <c r="P71" s="28">
        <f t="shared" si="10"/>
        <v>1215219</v>
      </c>
      <c r="Q71" s="55">
        <f t="shared" si="11"/>
        <v>75.246002478811491</v>
      </c>
      <c r="R71" s="55">
        <f t="shared" si="12"/>
        <v>7.2539975211885093</v>
      </c>
      <c r="S71" s="56">
        <f t="shared" si="13"/>
        <v>0.01</v>
      </c>
      <c r="T71" s="28">
        <f t="shared" si="14"/>
        <v>11679</v>
      </c>
      <c r="U71" s="57">
        <f t="shared" si="15"/>
        <v>0</v>
      </c>
      <c r="V71" s="57" t="e">
        <f t="shared" si="3"/>
        <v>#REF!</v>
      </c>
      <c r="W71" s="57">
        <f t="shared" si="16"/>
        <v>105473</v>
      </c>
      <c r="X71" s="50" t="e">
        <f t="shared" si="17"/>
        <v>#REF!</v>
      </c>
      <c r="Y71" s="58" t="e">
        <f t="shared" si="18"/>
        <v>#REF!</v>
      </c>
      <c r="AA71" s="28">
        <f t="shared" si="19"/>
        <v>-117152</v>
      </c>
      <c r="AB71" s="28">
        <f t="shared" si="20"/>
        <v>0</v>
      </c>
      <c r="AC71" s="28">
        <f t="shared" si="21"/>
        <v>0</v>
      </c>
      <c r="AD71" s="55" t="e">
        <f t="shared" si="22"/>
        <v>#REF!</v>
      </c>
      <c r="AG71" s="61" t="str">
        <f t="shared" si="23"/>
        <v>062</v>
      </c>
      <c r="AH71" s="62" t="str">
        <f t="shared" si="24"/>
        <v>Chilmark</v>
      </c>
      <c r="AI71" s="63">
        <f t="shared" si="25"/>
        <v>12.960925613638803</v>
      </c>
      <c r="AJ71" s="64">
        <f t="shared" si="4"/>
        <v>82.5</v>
      </c>
      <c r="AK71" s="63">
        <f t="shared" si="26"/>
        <v>4.0500000000000001E-2</v>
      </c>
      <c r="AL71" s="57" t="e">
        <f t="shared" si="5"/>
        <v>#REF!</v>
      </c>
      <c r="AM71" s="65" t="e">
        <f t="shared" si="27"/>
        <v>#REF!</v>
      </c>
      <c r="AR71" s="49"/>
    </row>
    <row r="72" spans="1:44" ht="12.75" customHeight="1" x14ac:dyDescent="0.3">
      <c r="A72" s="48">
        <v>63</v>
      </c>
      <c r="B72" s="48" t="s">
        <v>126</v>
      </c>
      <c r="C72" s="49">
        <v>161712900</v>
      </c>
      <c r="D72" s="49">
        <f t="shared" si="1"/>
        <v>524413.7633116931</v>
      </c>
      <c r="E72" s="59">
        <v>50213000</v>
      </c>
      <c r="F72" s="49">
        <f t="shared" si="28"/>
        <v>788312.86379861343</v>
      </c>
      <c r="G72" s="49">
        <f t="shared" si="2"/>
        <v>1312727</v>
      </c>
      <c r="H72" s="50">
        <v>4387414.1015436193</v>
      </c>
      <c r="I72" s="51">
        <f t="shared" si="6"/>
        <v>0.29920289483004231</v>
      </c>
      <c r="J72" s="28">
        <f t="shared" si="7"/>
        <v>3619617</v>
      </c>
      <c r="K72" s="28">
        <f t="shared" si="8"/>
        <v>1312727</v>
      </c>
      <c r="L72" s="52">
        <f t="shared" si="9"/>
        <v>29.92</v>
      </c>
      <c r="M72" s="91"/>
      <c r="N72" s="53">
        <v>1125114</v>
      </c>
      <c r="O72" s="54">
        <v>2.2499999999999999E-2</v>
      </c>
      <c r="P72" s="28">
        <f t="shared" si="10"/>
        <v>1150429</v>
      </c>
      <c r="Q72" s="55">
        <f t="shared" si="11"/>
        <v>26.221117345528103</v>
      </c>
      <c r="R72" s="55">
        <f t="shared" si="12"/>
        <v>3.6988826544718982</v>
      </c>
      <c r="S72" s="56">
        <f t="shared" si="13"/>
        <v>0.01</v>
      </c>
      <c r="T72" s="28">
        <f t="shared" si="14"/>
        <v>11251</v>
      </c>
      <c r="U72" s="57">
        <f t="shared" si="15"/>
        <v>0</v>
      </c>
      <c r="V72" s="57" t="e">
        <f t="shared" si="3"/>
        <v>#REF!</v>
      </c>
      <c r="W72" s="57">
        <f t="shared" si="16"/>
        <v>0</v>
      </c>
      <c r="X72" s="50" t="e">
        <f t="shared" si="17"/>
        <v>#REF!</v>
      </c>
      <c r="Y72" s="58" t="e">
        <f t="shared" si="18"/>
        <v>#REF!</v>
      </c>
      <c r="AA72" s="28">
        <f t="shared" si="19"/>
        <v>-162298</v>
      </c>
      <c r="AB72" s="28">
        <f t="shared" si="20"/>
        <v>-151047</v>
      </c>
      <c r="AC72" s="28">
        <f t="shared" si="21"/>
        <v>0</v>
      </c>
      <c r="AD72" s="55" t="e">
        <f t="shared" si="22"/>
        <v>#REF!</v>
      </c>
      <c r="AG72" s="61" t="str">
        <f t="shared" si="23"/>
        <v>063</v>
      </c>
      <c r="AH72" s="62" t="str">
        <f t="shared" si="24"/>
        <v>Clarksburg</v>
      </c>
      <c r="AI72" s="63">
        <f t="shared" si="25"/>
        <v>0.29920289483004231</v>
      </c>
      <c r="AJ72" s="64">
        <f t="shared" si="4"/>
        <v>29.92</v>
      </c>
      <c r="AK72" s="63">
        <f t="shared" si="26"/>
        <v>2.2499999999999999E-2</v>
      </c>
      <c r="AL72" s="57" t="e">
        <f t="shared" si="5"/>
        <v>#REF!</v>
      </c>
      <c r="AM72" s="65" t="e">
        <f t="shared" si="27"/>
        <v>#REF!</v>
      </c>
      <c r="AR72" s="49"/>
    </row>
    <row r="73" spans="1:44" ht="12.75" customHeight="1" x14ac:dyDescent="0.3">
      <c r="A73" s="48">
        <v>64</v>
      </c>
      <c r="B73" s="48" t="s">
        <v>127</v>
      </c>
      <c r="C73" s="49">
        <v>2356461600</v>
      </c>
      <c r="D73" s="49">
        <f t="shared" si="1"/>
        <v>7641696.4617881039</v>
      </c>
      <c r="E73" s="59">
        <v>558071000</v>
      </c>
      <c r="F73" s="49">
        <f t="shared" si="28"/>
        <v>8761367.5385449175</v>
      </c>
      <c r="G73" s="49">
        <f t="shared" si="2"/>
        <v>16403064</v>
      </c>
      <c r="H73" s="50">
        <v>36558782.019999996</v>
      </c>
      <c r="I73" s="51">
        <f t="shared" si="6"/>
        <v>0.44867643541916885</v>
      </c>
      <c r="J73" s="28">
        <f t="shared" si="7"/>
        <v>30160995</v>
      </c>
      <c r="K73" s="28">
        <f t="shared" si="8"/>
        <v>16403064</v>
      </c>
      <c r="L73" s="52">
        <f t="shared" si="9"/>
        <v>44.87</v>
      </c>
      <c r="M73" s="91"/>
      <c r="N73" s="53">
        <v>14024833</v>
      </c>
      <c r="O73" s="54">
        <v>3.8899999999999997E-2</v>
      </c>
      <c r="P73" s="28">
        <f t="shared" si="10"/>
        <v>14570399</v>
      </c>
      <c r="Q73" s="55">
        <f t="shared" si="11"/>
        <v>39.854716691680423</v>
      </c>
      <c r="R73" s="55">
        <f t="shared" si="12"/>
        <v>5.0152833083195745</v>
      </c>
      <c r="S73" s="56">
        <f t="shared" si="13"/>
        <v>0.01</v>
      </c>
      <c r="T73" s="28">
        <f t="shared" si="14"/>
        <v>140248</v>
      </c>
      <c r="U73" s="57">
        <f t="shared" si="15"/>
        <v>0</v>
      </c>
      <c r="V73" s="57" t="e">
        <f t="shared" si="3"/>
        <v>#REF!</v>
      </c>
      <c r="W73" s="57">
        <f t="shared" si="16"/>
        <v>0</v>
      </c>
      <c r="X73" s="50" t="e">
        <f t="shared" si="17"/>
        <v>#REF!</v>
      </c>
      <c r="Y73" s="58" t="e">
        <f t="shared" si="18"/>
        <v>#REF!</v>
      </c>
      <c r="AA73" s="28">
        <f t="shared" si="19"/>
        <v>-1832665</v>
      </c>
      <c r="AB73" s="28">
        <f t="shared" si="20"/>
        <v>-1692417</v>
      </c>
      <c r="AC73" s="28">
        <f t="shared" si="21"/>
        <v>0</v>
      </c>
      <c r="AD73" s="55" t="e">
        <f t="shared" si="22"/>
        <v>#REF!</v>
      </c>
      <c r="AG73" s="61" t="str">
        <f t="shared" si="23"/>
        <v>064</v>
      </c>
      <c r="AH73" s="62" t="str">
        <f t="shared" si="24"/>
        <v>Clinton</v>
      </c>
      <c r="AI73" s="63">
        <f t="shared" si="25"/>
        <v>0.44867643541916885</v>
      </c>
      <c r="AJ73" s="64">
        <f t="shared" si="4"/>
        <v>44.87</v>
      </c>
      <c r="AK73" s="63">
        <f t="shared" si="26"/>
        <v>3.8899999999999997E-2</v>
      </c>
      <c r="AL73" s="57" t="e">
        <f t="shared" si="5"/>
        <v>#REF!</v>
      </c>
      <c r="AM73" s="65" t="e">
        <f t="shared" si="27"/>
        <v>#REF!</v>
      </c>
      <c r="AR73" s="49"/>
    </row>
    <row r="74" spans="1:44" ht="12.75" customHeight="1" x14ac:dyDescent="0.3">
      <c r="A74" s="48">
        <v>65</v>
      </c>
      <c r="B74" s="48" t="s">
        <v>128</v>
      </c>
      <c r="C74" s="49">
        <v>4232219500</v>
      </c>
      <c r="D74" s="49">
        <f t="shared" si="1"/>
        <v>13724533.758012701</v>
      </c>
      <c r="E74" s="59">
        <v>1311182000</v>
      </c>
      <c r="F74" s="49">
        <f t="shared" si="28"/>
        <v>20584741.747778334</v>
      </c>
      <c r="G74" s="49">
        <f t="shared" si="2"/>
        <v>34309276</v>
      </c>
      <c r="H74" s="50">
        <v>18427655.152292214</v>
      </c>
      <c r="I74" s="51">
        <f t="shared" si="6"/>
        <v>1.8618362301908105</v>
      </c>
      <c r="J74" s="28">
        <f t="shared" si="7"/>
        <v>15202816</v>
      </c>
      <c r="K74" s="28">
        <f t="shared" si="8"/>
        <v>15202816</v>
      </c>
      <c r="L74" s="52">
        <f t="shared" si="9"/>
        <v>82.5</v>
      </c>
      <c r="M74" s="91"/>
      <c r="N74" s="53">
        <v>14872175</v>
      </c>
      <c r="O74" s="54">
        <v>4.8000000000000001E-2</v>
      </c>
      <c r="P74" s="28">
        <f t="shared" si="10"/>
        <v>15586039</v>
      </c>
      <c r="Q74" s="55">
        <f t="shared" si="11"/>
        <v>84.579610759979161</v>
      </c>
      <c r="R74" s="55">
        <f t="shared" si="12"/>
        <v>0</v>
      </c>
      <c r="S74" s="56">
        <f t="shared" si="13"/>
        <v>0</v>
      </c>
      <c r="T74" s="28">
        <f t="shared" si="14"/>
        <v>0</v>
      </c>
      <c r="U74" s="57">
        <f t="shared" si="15"/>
        <v>383223</v>
      </c>
      <c r="V74" s="57" t="e">
        <f t="shared" ref="V74:V137" si="29">MAX(U74*(V$5),0)</f>
        <v>#REF!</v>
      </c>
      <c r="W74" s="57">
        <f t="shared" si="16"/>
        <v>0</v>
      </c>
      <c r="X74" s="50" t="e">
        <f t="shared" si="17"/>
        <v>#REF!</v>
      </c>
      <c r="Y74" s="58" t="e">
        <f t="shared" si="18"/>
        <v>#REF!</v>
      </c>
      <c r="AA74" s="28">
        <f t="shared" si="19"/>
        <v>0</v>
      </c>
      <c r="AB74" s="28">
        <f t="shared" si="20"/>
        <v>0</v>
      </c>
      <c r="AC74" s="28" t="e">
        <f t="shared" si="21"/>
        <v>#REF!</v>
      </c>
      <c r="AD74" s="55" t="e">
        <f t="shared" si="22"/>
        <v>#REF!</v>
      </c>
      <c r="AG74" s="61" t="str">
        <f t="shared" si="23"/>
        <v>065</v>
      </c>
      <c r="AH74" s="62" t="str">
        <f t="shared" si="24"/>
        <v>Cohasset</v>
      </c>
      <c r="AI74" s="63">
        <f t="shared" si="25"/>
        <v>1.8618362301908105</v>
      </c>
      <c r="AJ74" s="64">
        <f t="shared" ref="AJ74:AJ137" si="30">L74</f>
        <v>82.5</v>
      </c>
      <c r="AK74" s="63">
        <f t="shared" si="26"/>
        <v>4.8000000000000001E-2</v>
      </c>
      <c r="AL74" s="57" t="e">
        <f t="shared" ref="AL74:AL137" si="31">X74</f>
        <v>#REF!</v>
      </c>
      <c r="AM74" s="65" t="e">
        <f t="shared" si="27"/>
        <v>#REF!</v>
      </c>
      <c r="AR74" s="49"/>
    </row>
    <row r="75" spans="1:44" ht="12.75" customHeight="1" x14ac:dyDescent="0.3">
      <c r="A75" s="48">
        <v>66</v>
      </c>
      <c r="B75" s="48" t="s">
        <v>129</v>
      </c>
      <c r="C75" s="49">
        <v>226340100</v>
      </c>
      <c r="D75" s="49">
        <f t="shared" ref="D75:D138" si="32">D$5*C75</f>
        <v>733991.31194447039</v>
      </c>
      <c r="E75" s="59">
        <v>52850000</v>
      </c>
      <c r="F75" s="49">
        <f t="shared" si="28"/>
        <v>829712.12338949507</v>
      </c>
      <c r="G75" s="49">
        <f t="shared" ref="G75:G138" si="33">ROUND(D75+F75,0)</f>
        <v>1563703</v>
      </c>
      <c r="H75" s="50">
        <v>2937000.6482798951</v>
      </c>
      <c r="I75" s="51">
        <f t="shared" ref="I75:I138" si="34">IF(H75=0,0,G75/H75)</f>
        <v>0.53241493185090361</v>
      </c>
      <c r="J75" s="28">
        <f t="shared" ref="J75:J138" si="35">ROUND(H75*$J$9,0)</f>
        <v>2423026</v>
      </c>
      <c r="K75" s="28">
        <f t="shared" ref="K75:K138" si="36">MIN(G75,J75)</f>
        <v>1563703</v>
      </c>
      <c r="L75" s="52">
        <f t="shared" ref="L75:L138" si="37">IF(H75&gt;0, ROUND((K75*100/H75), 2), 0)</f>
        <v>53.24</v>
      </c>
      <c r="M75" s="91"/>
      <c r="N75" s="53">
        <v>1483968</v>
      </c>
      <c r="O75" s="54">
        <v>3.4000000000000002E-2</v>
      </c>
      <c r="P75" s="28">
        <f t="shared" ref="P75:P138" si="38">ROUND(N75*(1+O75),0)</f>
        <v>1534423</v>
      </c>
      <c r="Q75" s="55">
        <f t="shared" ref="Q75:Q138" si="39">IF(H75=0,0,P75*100/H75)</f>
        <v>52.24455775652148</v>
      </c>
      <c r="R75" s="55">
        <f t="shared" ref="R75:R138" si="40">IF(L75&gt;Q75,L75-Q75,0)</f>
        <v>0.9954422434785215</v>
      </c>
      <c r="S75" s="56">
        <f t="shared" ref="S75:S138" si="41">IF(AND(R75&gt;$T$4,R75&lt;=$T$5),$S$4,IF(R75&gt;$T$5,$S$5,0))</f>
        <v>0</v>
      </c>
      <c r="T75" s="28">
        <f t="shared" ref="T75:T138" si="42">ROUND(S75*N75,0)</f>
        <v>0</v>
      </c>
      <c r="U75" s="57">
        <f t="shared" ref="U75:U138" si="43">MAX(P75-K75,0)</f>
        <v>0</v>
      </c>
      <c r="V75" s="57" t="e">
        <f t="shared" si="29"/>
        <v>#REF!</v>
      </c>
      <c r="W75" s="57">
        <f t="shared" ref="W75:W138" si="44">IF(AND(I75&gt;1.75,$W$5=1),MAX(K75-(P75+T75),0),0)</f>
        <v>0</v>
      </c>
      <c r="X75" s="50" t="e">
        <f t="shared" ref="X75:X138" si="45">MIN(H75*0.9,ROUND(P75+T75-V75+W75,0))</f>
        <v>#REF!</v>
      </c>
      <c r="Y75" s="58" t="e">
        <f t="shared" ref="Y75:Y138" si="46">IF(H75=0,0,X75*100/H75)</f>
        <v>#REF!</v>
      </c>
      <c r="AA75" s="28">
        <f t="shared" ref="AA75:AA138" si="47">IF(Q75&lt;L75, P75-K75, 0)</f>
        <v>-29280</v>
      </c>
      <c r="AB75" s="28">
        <f t="shared" ref="AB75:AB138" si="48">-1*MAX(K75-(P75+T75+W75),0)</f>
        <v>-29280</v>
      </c>
      <c r="AC75" s="28">
        <f t="shared" ref="AC75:AC138" si="49">IF(Q75&gt;L75, X75-K75,0)</f>
        <v>0</v>
      </c>
      <c r="AD75" s="55" t="e">
        <f t="shared" ref="AD75:AD138" si="50">Y75-L75</f>
        <v>#REF!</v>
      </c>
      <c r="AG75" s="61" t="str">
        <f t="shared" ref="AG75:AG138" si="51">TEXT(A75,"000")</f>
        <v>066</v>
      </c>
      <c r="AH75" s="62" t="str">
        <f t="shared" ref="AH75:AH138" si="52">B75</f>
        <v>Colrain</v>
      </c>
      <c r="AI75" s="63">
        <f t="shared" ref="AI75:AI138" si="53">I75</f>
        <v>0.53241493185090361</v>
      </c>
      <c r="AJ75" s="64">
        <f t="shared" si="30"/>
        <v>53.24</v>
      </c>
      <c r="AK75" s="63">
        <f t="shared" ref="AK75:AK138" si="54">O75</f>
        <v>3.4000000000000002E-2</v>
      </c>
      <c r="AL75" s="57" t="e">
        <f t="shared" si="31"/>
        <v>#REF!</v>
      </c>
      <c r="AM75" s="65" t="e">
        <f t="shared" ref="AM75:AM138" si="55">AD75</f>
        <v>#REF!</v>
      </c>
      <c r="AR75" s="49"/>
    </row>
    <row r="76" spans="1:44" ht="12.75" customHeight="1" x14ac:dyDescent="0.3">
      <c r="A76" s="48">
        <v>67</v>
      </c>
      <c r="B76" s="48" t="s">
        <v>130</v>
      </c>
      <c r="C76" s="49">
        <v>10005748600</v>
      </c>
      <c r="D76" s="49">
        <f t="shared" si="32"/>
        <v>32447332.761187911</v>
      </c>
      <c r="E76" s="59">
        <v>3105389000</v>
      </c>
      <c r="F76" s="49">
        <f t="shared" ref="F76:F139" si="56">E76*F$5</f>
        <v>48752675.518266432</v>
      </c>
      <c r="G76" s="49">
        <f t="shared" si="33"/>
        <v>81200008</v>
      </c>
      <c r="H76" s="50">
        <v>38939659.644853905</v>
      </c>
      <c r="I76" s="51">
        <f t="shared" si="34"/>
        <v>2.0852778052139711</v>
      </c>
      <c r="J76" s="28">
        <f t="shared" si="35"/>
        <v>32125219</v>
      </c>
      <c r="K76" s="28">
        <f t="shared" si="36"/>
        <v>32125219</v>
      </c>
      <c r="L76" s="52">
        <f t="shared" si="37"/>
        <v>82.5</v>
      </c>
      <c r="M76" s="91"/>
      <c r="N76" s="53">
        <v>31836953</v>
      </c>
      <c r="O76" s="54">
        <v>4.7699999999999992E-2</v>
      </c>
      <c r="P76" s="28">
        <f t="shared" si="38"/>
        <v>33355576</v>
      </c>
      <c r="Q76" s="55">
        <f t="shared" si="39"/>
        <v>85.659649581472721</v>
      </c>
      <c r="R76" s="55">
        <f t="shared" si="40"/>
        <v>0</v>
      </c>
      <c r="S76" s="56">
        <f t="shared" si="41"/>
        <v>0</v>
      </c>
      <c r="T76" s="28">
        <f t="shared" si="42"/>
        <v>0</v>
      </c>
      <c r="U76" s="57">
        <f t="shared" si="43"/>
        <v>1230357</v>
      </c>
      <c r="V76" s="57" t="e">
        <f t="shared" si="29"/>
        <v>#REF!</v>
      </c>
      <c r="W76" s="57">
        <f t="shared" si="44"/>
        <v>0</v>
      </c>
      <c r="X76" s="50" t="e">
        <f t="shared" si="45"/>
        <v>#REF!</v>
      </c>
      <c r="Y76" s="58" t="e">
        <f t="shared" si="46"/>
        <v>#REF!</v>
      </c>
      <c r="AA76" s="28">
        <f t="shared" si="47"/>
        <v>0</v>
      </c>
      <c r="AB76" s="28">
        <f t="shared" si="48"/>
        <v>0</v>
      </c>
      <c r="AC76" s="28" t="e">
        <f t="shared" si="49"/>
        <v>#REF!</v>
      </c>
      <c r="AD76" s="55" t="e">
        <f t="shared" si="50"/>
        <v>#REF!</v>
      </c>
      <c r="AG76" s="61" t="str">
        <f t="shared" si="51"/>
        <v>067</v>
      </c>
      <c r="AH76" s="62" t="str">
        <f t="shared" si="52"/>
        <v>Concord</v>
      </c>
      <c r="AI76" s="63">
        <f t="shared" si="53"/>
        <v>2.0852778052139711</v>
      </c>
      <c r="AJ76" s="64">
        <f t="shared" si="30"/>
        <v>82.5</v>
      </c>
      <c r="AK76" s="63">
        <f t="shared" si="54"/>
        <v>4.7699999999999992E-2</v>
      </c>
      <c r="AL76" s="57" t="e">
        <f t="shared" si="31"/>
        <v>#REF!</v>
      </c>
      <c r="AM76" s="65" t="e">
        <f t="shared" si="55"/>
        <v>#REF!</v>
      </c>
      <c r="AR76" s="49"/>
    </row>
    <row r="77" spans="1:44" ht="12.75" customHeight="1" x14ac:dyDescent="0.3">
      <c r="A77" s="48">
        <v>68</v>
      </c>
      <c r="B77" s="48" t="s">
        <v>131</v>
      </c>
      <c r="C77" s="49">
        <v>361484500</v>
      </c>
      <c r="D77" s="49">
        <f t="shared" si="32"/>
        <v>1172246.9080935763</v>
      </c>
      <c r="E77" s="59">
        <v>135796000</v>
      </c>
      <c r="F77" s="49">
        <f t="shared" si="56"/>
        <v>2131912.7248401111</v>
      </c>
      <c r="G77" s="49">
        <f t="shared" si="33"/>
        <v>3304160</v>
      </c>
      <c r="H77" s="50">
        <v>2349309.9240101175</v>
      </c>
      <c r="I77" s="51">
        <f t="shared" si="34"/>
        <v>1.4064385316859414</v>
      </c>
      <c r="J77" s="28">
        <f t="shared" si="35"/>
        <v>1938181</v>
      </c>
      <c r="K77" s="28">
        <f t="shared" si="36"/>
        <v>1938181</v>
      </c>
      <c r="L77" s="52">
        <f t="shared" si="37"/>
        <v>82.5</v>
      </c>
      <c r="M77" s="91"/>
      <c r="N77" s="53">
        <v>1951804</v>
      </c>
      <c r="O77" s="54">
        <v>4.9699999999999994E-2</v>
      </c>
      <c r="P77" s="28">
        <f t="shared" si="38"/>
        <v>2048809</v>
      </c>
      <c r="Q77" s="55">
        <f t="shared" si="39"/>
        <v>87.208970560291931</v>
      </c>
      <c r="R77" s="55">
        <f t="shared" si="40"/>
        <v>0</v>
      </c>
      <c r="S77" s="56">
        <f t="shared" si="41"/>
        <v>0</v>
      </c>
      <c r="T77" s="28">
        <f t="shared" si="42"/>
        <v>0</v>
      </c>
      <c r="U77" s="57">
        <f t="shared" si="43"/>
        <v>110628</v>
      </c>
      <c r="V77" s="57" t="e">
        <f t="shared" si="29"/>
        <v>#REF!</v>
      </c>
      <c r="W77" s="57">
        <f t="shared" si="44"/>
        <v>0</v>
      </c>
      <c r="X77" s="50" t="e">
        <f t="shared" si="45"/>
        <v>#REF!</v>
      </c>
      <c r="Y77" s="58" t="e">
        <f t="shared" si="46"/>
        <v>#REF!</v>
      </c>
      <c r="AA77" s="28">
        <f t="shared" si="47"/>
        <v>0</v>
      </c>
      <c r="AB77" s="28">
        <f t="shared" si="48"/>
        <v>0</v>
      </c>
      <c r="AC77" s="28" t="e">
        <f t="shared" si="49"/>
        <v>#REF!</v>
      </c>
      <c r="AD77" s="55" t="e">
        <f t="shared" si="50"/>
        <v>#REF!</v>
      </c>
      <c r="AG77" s="61" t="str">
        <f t="shared" si="51"/>
        <v>068</v>
      </c>
      <c r="AH77" s="62" t="str">
        <f t="shared" si="52"/>
        <v>Conway</v>
      </c>
      <c r="AI77" s="63">
        <f t="shared" si="53"/>
        <v>1.4064385316859414</v>
      </c>
      <c r="AJ77" s="64">
        <f t="shared" si="30"/>
        <v>82.5</v>
      </c>
      <c r="AK77" s="63">
        <f t="shared" si="54"/>
        <v>4.9699999999999994E-2</v>
      </c>
      <c r="AL77" s="57" t="e">
        <f t="shared" si="31"/>
        <v>#REF!</v>
      </c>
      <c r="AM77" s="65" t="e">
        <f t="shared" si="55"/>
        <v>#REF!</v>
      </c>
      <c r="AR77" s="49"/>
    </row>
    <row r="78" spans="1:44" ht="12.75" customHeight="1" x14ac:dyDescent="0.3">
      <c r="A78" s="48">
        <v>69</v>
      </c>
      <c r="B78" s="48" t="s">
        <v>132</v>
      </c>
      <c r="C78" s="49">
        <v>176022200</v>
      </c>
      <c r="D78" s="49">
        <f t="shared" si="32"/>
        <v>570816.94984384975</v>
      </c>
      <c r="E78" s="59">
        <v>65112000</v>
      </c>
      <c r="F78" s="49">
        <f t="shared" si="56"/>
        <v>1022217.8955181987</v>
      </c>
      <c r="G78" s="49">
        <f t="shared" si="33"/>
        <v>1593035</v>
      </c>
      <c r="H78" s="50">
        <v>769799.72448936035</v>
      </c>
      <c r="I78" s="51">
        <f t="shared" si="34"/>
        <v>2.069414874182665</v>
      </c>
      <c r="J78" s="28">
        <f t="shared" si="35"/>
        <v>635085</v>
      </c>
      <c r="K78" s="28">
        <f t="shared" si="36"/>
        <v>635085</v>
      </c>
      <c r="L78" s="52">
        <f t="shared" si="37"/>
        <v>82.5</v>
      </c>
      <c r="M78" s="91"/>
      <c r="N78" s="53">
        <v>655237</v>
      </c>
      <c r="O78" s="54">
        <v>3.2199999999999999E-2</v>
      </c>
      <c r="P78" s="28">
        <f t="shared" si="38"/>
        <v>676336</v>
      </c>
      <c r="Q78" s="55">
        <f t="shared" si="39"/>
        <v>87.858696032742969</v>
      </c>
      <c r="R78" s="55">
        <f t="shared" si="40"/>
        <v>0</v>
      </c>
      <c r="S78" s="56">
        <f t="shared" si="41"/>
        <v>0</v>
      </c>
      <c r="T78" s="28">
        <f t="shared" si="42"/>
        <v>0</v>
      </c>
      <c r="U78" s="57">
        <f t="shared" si="43"/>
        <v>41251</v>
      </c>
      <c r="V78" s="57" t="e">
        <f t="shared" si="29"/>
        <v>#REF!</v>
      </c>
      <c r="W78" s="57">
        <f t="shared" si="44"/>
        <v>0</v>
      </c>
      <c r="X78" s="50" t="e">
        <f t="shared" si="45"/>
        <v>#REF!</v>
      </c>
      <c r="Y78" s="58" t="e">
        <f t="shared" si="46"/>
        <v>#REF!</v>
      </c>
      <c r="AA78" s="28">
        <f t="shared" si="47"/>
        <v>0</v>
      </c>
      <c r="AB78" s="28">
        <f t="shared" si="48"/>
        <v>0</v>
      </c>
      <c r="AC78" s="28" t="e">
        <f t="shared" si="49"/>
        <v>#REF!</v>
      </c>
      <c r="AD78" s="55" t="e">
        <f t="shared" si="50"/>
        <v>#REF!</v>
      </c>
      <c r="AG78" s="61" t="str">
        <f t="shared" si="51"/>
        <v>069</v>
      </c>
      <c r="AH78" s="62" t="str">
        <f t="shared" si="52"/>
        <v>Cummington</v>
      </c>
      <c r="AI78" s="63">
        <f t="shared" si="53"/>
        <v>2.069414874182665</v>
      </c>
      <c r="AJ78" s="64">
        <f t="shared" si="30"/>
        <v>82.5</v>
      </c>
      <c r="AK78" s="63">
        <f t="shared" si="54"/>
        <v>3.2199999999999999E-2</v>
      </c>
      <c r="AL78" s="57" t="e">
        <f t="shared" si="31"/>
        <v>#REF!</v>
      </c>
      <c r="AM78" s="65" t="e">
        <f t="shared" si="55"/>
        <v>#REF!</v>
      </c>
      <c r="AR78" s="49"/>
    </row>
    <row r="79" spans="1:44" ht="12.75" customHeight="1" x14ac:dyDescent="0.3">
      <c r="A79" s="48">
        <v>70</v>
      </c>
      <c r="B79" s="48" t="s">
        <v>133</v>
      </c>
      <c r="C79" s="49">
        <v>947874600</v>
      </c>
      <c r="D79" s="49">
        <f t="shared" si="32"/>
        <v>3073833.2324357904</v>
      </c>
      <c r="E79" s="59">
        <v>241562000</v>
      </c>
      <c r="F79" s="49">
        <f t="shared" si="56"/>
        <v>3792373.1305622179</v>
      </c>
      <c r="G79" s="49">
        <f t="shared" si="33"/>
        <v>6866206</v>
      </c>
      <c r="H79" s="50">
        <v>13840323.246817823</v>
      </c>
      <c r="I79" s="51">
        <f t="shared" si="34"/>
        <v>0.49610156334886779</v>
      </c>
      <c r="J79" s="28">
        <f t="shared" si="35"/>
        <v>11418267</v>
      </c>
      <c r="K79" s="28">
        <f t="shared" si="36"/>
        <v>6866206</v>
      </c>
      <c r="L79" s="52">
        <f t="shared" si="37"/>
        <v>49.61</v>
      </c>
      <c r="M79" s="91"/>
      <c r="N79" s="53">
        <v>6084533</v>
      </c>
      <c r="O79" s="54">
        <v>3.3099999999999997E-2</v>
      </c>
      <c r="P79" s="28">
        <f t="shared" si="38"/>
        <v>6285931</v>
      </c>
      <c r="Q79" s="55">
        <f t="shared" si="39"/>
        <v>45.417515818825009</v>
      </c>
      <c r="R79" s="55">
        <f t="shared" si="40"/>
        <v>4.19248418117499</v>
      </c>
      <c r="S79" s="56">
        <f t="shared" si="41"/>
        <v>0.01</v>
      </c>
      <c r="T79" s="28">
        <f t="shared" si="42"/>
        <v>60845</v>
      </c>
      <c r="U79" s="57">
        <f t="shared" si="43"/>
        <v>0</v>
      </c>
      <c r="V79" s="57" t="e">
        <f t="shared" si="29"/>
        <v>#REF!</v>
      </c>
      <c r="W79" s="57">
        <f t="shared" si="44"/>
        <v>0</v>
      </c>
      <c r="X79" s="50" t="e">
        <f t="shared" si="45"/>
        <v>#REF!</v>
      </c>
      <c r="Y79" s="58" t="e">
        <f t="shared" si="46"/>
        <v>#REF!</v>
      </c>
      <c r="AA79" s="28">
        <f t="shared" si="47"/>
        <v>-580275</v>
      </c>
      <c r="AB79" s="28">
        <f t="shared" si="48"/>
        <v>-519430</v>
      </c>
      <c r="AC79" s="28">
        <f t="shared" si="49"/>
        <v>0</v>
      </c>
      <c r="AD79" s="55" t="e">
        <f t="shared" si="50"/>
        <v>#REF!</v>
      </c>
      <c r="AG79" s="61" t="str">
        <f t="shared" si="51"/>
        <v>070</v>
      </c>
      <c r="AH79" s="62" t="str">
        <f t="shared" si="52"/>
        <v>Dalton</v>
      </c>
      <c r="AI79" s="63">
        <f t="shared" si="53"/>
        <v>0.49610156334886779</v>
      </c>
      <c r="AJ79" s="64">
        <f t="shared" si="30"/>
        <v>49.61</v>
      </c>
      <c r="AK79" s="63">
        <f t="shared" si="54"/>
        <v>3.3099999999999997E-2</v>
      </c>
      <c r="AL79" s="57" t="e">
        <f t="shared" si="31"/>
        <v>#REF!</v>
      </c>
      <c r="AM79" s="65" t="e">
        <f t="shared" si="55"/>
        <v>#REF!</v>
      </c>
      <c r="AR79" s="49"/>
    </row>
    <row r="80" spans="1:44" ht="12.75" customHeight="1" x14ac:dyDescent="0.3">
      <c r="A80" s="48">
        <v>71</v>
      </c>
      <c r="B80" s="48" t="s">
        <v>134</v>
      </c>
      <c r="C80" s="49">
        <v>7716583900</v>
      </c>
      <c r="D80" s="49">
        <f t="shared" si="32"/>
        <v>25023871.335616525</v>
      </c>
      <c r="E80" s="59">
        <v>1982146000</v>
      </c>
      <c r="F80" s="49">
        <f t="shared" si="56"/>
        <v>31118459.158524014</v>
      </c>
      <c r="G80" s="49">
        <f t="shared" si="33"/>
        <v>56142330</v>
      </c>
      <c r="H80" s="50">
        <v>51444526.09896531</v>
      </c>
      <c r="I80" s="51">
        <f t="shared" si="34"/>
        <v>1.091317857452849</v>
      </c>
      <c r="J80" s="28">
        <f t="shared" si="35"/>
        <v>42441734</v>
      </c>
      <c r="K80" s="28">
        <f t="shared" si="36"/>
        <v>42441734</v>
      </c>
      <c r="L80" s="52">
        <f t="shared" si="37"/>
        <v>82.5</v>
      </c>
      <c r="M80" s="91"/>
      <c r="N80" s="53">
        <v>38733408</v>
      </c>
      <c r="O80" s="54">
        <v>3.9600000000000003E-2</v>
      </c>
      <c r="P80" s="28">
        <f t="shared" si="38"/>
        <v>40267251</v>
      </c>
      <c r="Q80" s="55">
        <f t="shared" si="39"/>
        <v>78.2731498440412</v>
      </c>
      <c r="R80" s="55">
        <f t="shared" si="40"/>
        <v>4.2268501559588003</v>
      </c>
      <c r="S80" s="56">
        <f t="shared" si="41"/>
        <v>0.01</v>
      </c>
      <c r="T80" s="28">
        <f t="shared" si="42"/>
        <v>387334</v>
      </c>
      <c r="U80" s="57">
        <f t="shared" si="43"/>
        <v>0</v>
      </c>
      <c r="V80" s="57" t="e">
        <f t="shared" si="29"/>
        <v>#REF!</v>
      </c>
      <c r="W80" s="57">
        <f t="shared" si="44"/>
        <v>0</v>
      </c>
      <c r="X80" s="50" t="e">
        <f t="shared" si="45"/>
        <v>#REF!</v>
      </c>
      <c r="Y80" s="58" t="e">
        <f t="shared" si="46"/>
        <v>#REF!</v>
      </c>
      <c r="AA80" s="28">
        <f t="shared" si="47"/>
        <v>-2174483</v>
      </c>
      <c r="AB80" s="28">
        <f t="shared" si="48"/>
        <v>-1787149</v>
      </c>
      <c r="AC80" s="28">
        <f t="shared" si="49"/>
        <v>0</v>
      </c>
      <c r="AD80" s="55" t="e">
        <f t="shared" si="50"/>
        <v>#REF!</v>
      </c>
      <c r="AG80" s="61" t="str">
        <f t="shared" si="51"/>
        <v>071</v>
      </c>
      <c r="AH80" s="62" t="str">
        <f t="shared" si="52"/>
        <v>Danvers</v>
      </c>
      <c r="AI80" s="63">
        <f t="shared" si="53"/>
        <v>1.091317857452849</v>
      </c>
      <c r="AJ80" s="64">
        <f t="shared" si="30"/>
        <v>82.5</v>
      </c>
      <c r="AK80" s="63">
        <f t="shared" si="54"/>
        <v>3.9600000000000003E-2</v>
      </c>
      <c r="AL80" s="57" t="e">
        <f t="shared" si="31"/>
        <v>#REF!</v>
      </c>
      <c r="AM80" s="65" t="e">
        <f t="shared" si="55"/>
        <v>#REF!</v>
      </c>
      <c r="AR80" s="49"/>
    </row>
    <row r="81" spans="1:44" ht="12.75" customHeight="1" x14ac:dyDescent="0.3">
      <c r="A81" s="48">
        <v>72</v>
      </c>
      <c r="B81" s="48" t="s">
        <v>135</v>
      </c>
      <c r="C81" s="49">
        <v>8516331800</v>
      </c>
      <c r="D81" s="49">
        <f t="shared" si="32"/>
        <v>27617349.072640743</v>
      </c>
      <c r="E81" s="59">
        <v>1711459000</v>
      </c>
      <c r="F81" s="49">
        <f t="shared" si="56"/>
        <v>26868841.64586683</v>
      </c>
      <c r="G81" s="49">
        <f t="shared" si="33"/>
        <v>54486191</v>
      </c>
      <c r="H81" s="50">
        <v>53361675.722255357</v>
      </c>
      <c r="I81" s="51">
        <f t="shared" si="34"/>
        <v>1.021073462602593</v>
      </c>
      <c r="J81" s="28">
        <f t="shared" si="35"/>
        <v>44023382</v>
      </c>
      <c r="K81" s="28">
        <f t="shared" si="36"/>
        <v>44023382</v>
      </c>
      <c r="L81" s="52">
        <f t="shared" si="37"/>
        <v>82.5</v>
      </c>
      <c r="M81" s="91"/>
      <c r="N81" s="53">
        <v>42422746</v>
      </c>
      <c r="O81" s="54">
        <v>4.5100000000000001E-2</v>
      </c>
      <c r="P81" s="28">
        <f t="shared" si="38"/>
        <v>44336012</v>
      </c>
      <c r="Q81" s="55">
        <f t="shared" si="39"/>
        <v>83.085869024740816</v>
      </c>
      <c r="R81" s="55">
        <f t="shared" si="40"/>
        <v>0</v>
      </c>
      <c r="S81" s="56">
        <f t="shared" si="41"/>
        <v>0</v>
      </c>
      <c r="T81" s="28">
        <f t="shared" si="42"/>
        <v>0</v>
      </c>
      <c r="U81" s="57">
        <f t="shared" si="43"/>
        <v>312630</v>
      </c>
      <c r="V81" s="57" t="e">
        <f t="shared" si="29"/>
        <v>#REF!</v>
      </c>
      <c r="W81" s="57">
        <f t="shared" si="44"/>
        <v>0</v>
      </c>
      <c r="X81" s="50" t="e">
        <f t="shared" si="45"/>
        <v>#REF!</v>
      </c>
      <c r="Y81" s="58" t="e">
        <f t="shared" si="46"/>
        <v>#REF!</v>
      </c>
      <c r="AA81" s="28">
        <f t="shared" si="47"/>
        <v>0</v>
      </c>
      <c r="AB81" s="28">
        <f t="shared" si="48"/>
        <v>0</v>
      </c>
      <c r="AC81" s="28" t="e">
        <f t="shared" si="49"/>
        <v>#REF!</v>
      </c>
      <c r="AD81" s="55" t="e">
        <f t="shared" si="50"/>
        <v>#REF!</v>
      </c>
      <c r="AG81" s="61" t="str">
        <f t="shared" si="51"/>
        <v>072</v>
      </c>
      <c r="AH81" s="62" t="str">
        <f t="shared" si="52"/>
        <v>Dartmouth</v>
      </c>
      <c r="AI81" s="63">
        <f t="shared" si="53"/>
        <v>1.021073462602593</v>
      </c>
      <c r="AJ81" s="64">
        <f t="shared" si="30"/>
        <v>82.5</v>
      </c>
      <c r="AK81" s="63">
        <f t="shared" si="54"/>
        <v>4.5100000000000001E-2</v>
      </c>
      <c r="AL81" s="57" t="e">
        <f t="shared" si="31"/>
        <v>#REF!</v>
      </c>
      <c r="AM81" s="65" t="e">
        <f t="shared" si="55"/>
        <v>#REF!</v>
      </c>
      <c r="AR81" s="49"/>
    </row>
    <row r="82" spans="1:44" ht="12.75" customHeight="1" x14ac:dyDescent="0.3">
      <c r="A82" s="48">
        <v>73</v>
      </c>
      <c r="B82" s="48" t="s">
        <v>136</v>
      </c>
      <c r="C82" s="49">
        <v>7957982700</v>
      </c>
      <c r="D82" s="49">
        <f t="shared" si="32"/>
        <v>25806696.040182002</v>
      </c>
      <c r="E82" s="59">
        <v>1802052000</v>
      </c>
      <c r="F82" s="49">
        <f t="shared" si="56"/>
        <v>28291095.390317623</v>
      </c>
      <c r="G82" s="49">
        <f t="shared" si="33"/>
        <v>54097791</v>
      </c>
      <c r="H82" s="50">
        <v>42479178.614947185</v>
      </c>
      <c r="I82" s="51">
        <f t="shared" si="34"/>
        <v>1.2735131131034763</v>
      </c>
      <c r="J82" s="28">
        <f t="shared" si="35"/>
        <v>35045322</v>
      </c>
      <c r="K82" s="28">
        <f t="shared" si="36"/>
        <v>35045322</v>
      </c>
      <c r="L82" s="52">
        <f t="shared" si="37"/>
        <v>82.5</v>
      </c>
      <c r="M82" s="91"/>
      <c r="N82" s="53">
        <v>31222801</v>
      </c>
      <c r="O82" s="54">
        <v>3.6499999999999998E-2</v>
      </c>
      <c r="P82" s="28">
        <f t="shared" si="38"/>
        <v>32362433</v>
      </c>
      <c r="Q82" s="55">
        <f t="shared" si="39"/>
        <v>76.184224966658377</v>
      </c>
      <c r="R82" s="55">
        <f t="shared" si="40"/>
        <v>6.3157750333416232</v>
      </c>
      <c r="S82" s="56">
        <f t="shared" si="41"/>
        <v>0.01</v>
      </c>
      <c r="T82" s="28">
        <f t="shared" si="42"/>
        <v>312228</v>
      </c>
      <c r="U82" s="57">
        <f t="shared" si="43"/>
        <v>0</v>
      </c>
      <c r="V82" s="57" t="e">
        <f t="shared" si="29"/>
        <v>#REF!</v>
      </c>
      <c r="W82" s="57">
        <f t="shared" si="44"/>
        <v>0</v>
      </c>
      <c r="X82" s="50" t="e">
        <f t="shared" si="45"/>
        <v>#REF!</v>
      </c>
      <c r="Y82" s="58" t="e">
        <f t="shared" si="46"/>
        <v>#REF!</v>
      </c>
      <c r="AA82" s="28">
        <f t="shared" si="47"/>
        <v>-2682889</v>
      </c>
      <c r="AB82" s="28">
        <f t="shared" si="48"/>
        <v>-2370661</v>
      </c>
      <c r="AC82" s="28">
        <f t="shared" si="49"/>
        <v>0</v>
      </c>
      <c r="AD82" s="55" t="e">
        <f t="shared" si="50"/>
        <v>#REF!</v>
      </c>
      <c r="AG82" s="61" t="str">
        <f t="shared" si="51"/>
        <v>073</v>
      </c>
      <c r="AH82" s="62" t="str">
        <f t="shared" si="52"/>
        <v>Dedham</v>
      </c>
      <c r="AI82" s="63">
        <f t="shared" si="53"/>
        <v>1.2735131131034763</v>
      </c>
      <c r="AJ82" s="64">
        <f t="shared" si="30"/>
        <v>82.5</v>
      </c>
      <c r="AK82" s="63">
        <f t="shared" si="54"/>
        <v>3.6499999999999998E-2</v>
      </c>
      <c r="AL82" s="57" t="e">
        <f t="shared" si="31"/>
        <v>#REF!</v>
      </c>
      <c r="AM82" s="65" t="e">
        <f t="shared" si="55"/>
        <v>#REF!</v>
      </c>
      <c r="AR82" s="49"/>
    </row>
    <row r="83" spans="1:44" ht="12.75" customHeight="1" x14ac:dyDescent="0.3">
      <c r="A83" s="48">
        <v>74</v>
      </c>
      <c r="B83" s="48" t="s">
        <v>137</v>
      </c>
      <c r="C83" s="49">
        <v>1072783700</v>
      </c>
      <c r="D83" s="49">
        <f t="shared" si="32"/>
        <v>3478897.0906862863</v>
      </c>
      <c r="E83" s="59">
        <v>257440000</v>
      </c>
      <c r="F83" s="49">
        <f t="shared" si="56"/>
        <v>4041647.8532713647</v>
      </c>
      <c r="G83" s="49">
        <f t="shared" si="33"/>
        <v>7520545</v>
      </c>
      <c r="H83" s="50">
        <v>7437291.7921694769</v>
      </c>
      <c r="I83" s="51">
        <f t="shared" si="34"/>
        <v>1.011194021985016</v>
      </c>
      <c r="J83" s="28">
        <f t="shared" si="35"/>
        <v>6135766</v>
      </c>
      <c r="K83" s="28">
        <f t="shared" si="36"/>
        <v>6135766</v>
      </c>
      <c r="L83" s="52">
        <f t="shared" si="37"/>
        <v>82.5</v>
      </c>
      <c r="M83" s="91"/>
      <c r="N83" s="53">
        <v>6134583</v>
      </c>
      <c r="O83" s="54">
        <v>3.7100000000000001E-2</v>
      </c>
      <c r="P83" s="28">
        <f t="shared" si="38"/>
        <v>6362176</v>
      </c>
      <c r="Q83" s="55">
        <f t="shared" si="39"/>
        <v>85.544256939045511</v>
      </c>
      <c r="R83" s="55">
        <f t="shared" si="40"/>
        <v>0</v>
      </c>
      <c r="S83" s="56">
        <f t="shared" si="41"/>
        <v>0</v>
      </c>
      <c r="T83" s="28">
        <f t="shared" si="42"/>
        <v>0</v>
      </c>
      <c r="U83" s="57">
        <f t="shared" si="43"/>
        <v>226410</v>
      </c>
      <c r="V83" s="57" t="e">
        <f t="shared" si="29"/>
        <v>#REF!</v>
      </c>
      <c r="W83" s="57">
        <f t="shared" si="44"/>
        <v>0</v>
      </c>
      <c r="X83" s="50" t="e">
        <f t="shared" si="45"/>
        <v>#REF!</v>
      </c>
      <c r="Y83" s="58" t="e">
        <f t="shared" si="46"/>
        <v>#REF!</v>
      </c>
      <c r="AA83" s="28">
        <f t="shared" si="47"/>
        <v>0</v>
      </c>
      <c r="AB83" s="28">
        <f t="shared" si="48"/>
        <v>0</v>
      </c>
      <c r="AC83" s="28" t="e">
        <f t="shared" si="49"/>
        <v>#REF!</v>
      </c>
      <c r="AD83" s="55" t="e">
        <f t="shared" si="50"/>
        <v>#REF!</v>
      </c>
      <c r="AG83" s="61" t="str">
        <f t="shared" si="51"/>
        <v>074</v>
      </c>
      <c r="AH83" s="62" t="str">
        <f t="shared" si="52"/>
        <v>Deerfield</v>
      </c>
      <c r="AI83" s="63">
        <f t="shared" si="53"/>
        <v>1.011194021985016</v>
      </c>
      <c r="AJ83" s="64">
        <f t="shared" si="30"/>
        <v>82.5</v>
      </c>
      <c r="AK83" s="63">
        <f t="shared" si="54"/>
        <v>3.7100000000000001E-2</v>
      </c>
      <c r="AL83" s="57" t="e">
        <f t="shared" si="31"/>
        <v>#REF!</v>
      </c>
      <c r="AM83" s="65" t="e">
        <f t="shared" si="55"/>
        <v>#REF!</v>
      </c>
      <c r="AR83" s="49"/>
    </row>
    <row r="84" spans="1:44" ht="12.75" customHeight="1" x14ac:dyDescent="0.3">
      <c r="A84" s="48">
        <v>75</v>
      </c>
      <c r="B84" s="48" t="s">
        <v>138</v>
      </c>
      <c r="C84" s="49">
        <v>13066684300</v>
      </c>
      <c r="D84" s="49">
        <f t="shared" si="32"/>
        <v>42373546.499808088</v>
      </c>
      <c r="E84" s="59">
        <v>716275000</v>
      </c>
      <c r="F84" s="49">
        <f t="shared" si="56"/>
        <v>11245071.923951006</v>
      </c>
      <c r="G84" s="49">
        <f t="shared" si="33"/>
        <v>53618618</v>
      </c>
      <c r="H84" s="50">
        <v>18984770.553060044</v>
      </c>
      <c r="I84" s="51">
        <f t="shared" si="34"/>
        <v>2.8242963405927246</v>
      </c>
      <c r="J84" s="28">
        <f t="shared" si="35"/>
        <v>15662436</v>
      </c>
      <c r="K84" s="28">
        <f t="shared" si="36"/>
        <v>15662436</v>
      </c>
      <c r="L84" s="52">
        <f t="shared" si="37"/>
        <v>82.5</v>
      </c>
      <c r="M84" s="91"/>
      <c r="N84" s="53">
        <v>14358257</v>
      </c>
      <c r="O84" s="54">
        <v>4.36E-2</v>
      </c>
      <c r="P84" s="28">
        <f t="shared" si="38"/>
        <v>14984277</v>
      </c>
      <c r="Q84" s="55">
        <f t="shared" si="39"/>
        <v>78.927880419312061</v>
      </c>
      <c r="R84" s="55">
        <f t="shared" si="40"/>
        <v>3.5721195806879393</v>
      </c>
      <c r="S84" s="56">
        <f t="shared" si="41"/>
        <v>0.01</v>
      </c>
      <c r="T84" s="28">
        <f t="shared" si="42"/>
        <v>143583</v>
      </c>
      <c r="U84" s="57">
        <f t="shared" si="43"/>
        <v>0</v>
      </c>
      <c r="V84" s="57" t="e">
        <f t="shared" si="29"/>
        <v>#REF!</v>
      </c>
      <c r="W84" s="57">
        <f t="shared" si="44"/>
        <v>534576</v>
      </c>
      <c r="X84" s="50" t="e">
        <f t="shared" si="45"/>
        <v>#REF!</v>
      </c>
      <c r="Y84" s="58" t="e">
        <f t="shared" si="46"/>
        <v>#REF!</v>
      </c>
      <c r="AA84" s="28">
        <f t="shared" si="47"/>
        <v>-678159</v>
      </c>
      <c r="AB84" s="28">
        <f t="shared" si="48"/>
        <v>0</v>
      </c>
      <c r="AC84" s="28">
        <f t="shared" si="49"/>
        <v>0</v>
      </c>
      <c r="AD84" s="55" t="e">
        <f t="shared" si="50"/>
        <v>#REF!</v>
      </c>
      <c r="AG84" s="61" t="str">
        <f t="shared" si="51"/>
        <v>075</v>
      </c>
      <c r="AH84" s="62" t="str">
        <f t="shared" si="52"/>
        <v>Dennis</v>
      </c>
      <c r="AI84" s="63">
        <f t="shared" si="53"/>
        <v>2.8242963405927246</v>
      </c>
      <c r="AJ84" s="64">
        <f t="shared" si="30"/>
        <v>82.5</v>
      </c>
      <c r="AK84" s="63">
        <f t="shared" si="54"/>
        <v>4.36E-2</v>
      </c>
      <c r="AL84" s="57" t="e">
        <f t="shared" si="31"/>
        <v>#REF!</v>
      </c>
      <c r="AM84" s="65" t="e">
        <f t="shared" si="55"/>
        <v>#REF!</v>
      </c>
      <c r="AR84" s="49"/>
    </row>
    <row r="85" spans="1:44" ht="12.75" customHeight="1" x14ac:dyDescent="0.3">
      <c r="A85" s="48">
        <v>76</v>
      </c>
      <c r="B85" s="48" t="s">
        <v>139</v>
      </c>
      <c r="C85" s="49">
        <v>1555183800</v>
      </c>
      <c r="D85" s="49">
        <f t="shared" si="32"/>
        <v>5043257.4593577841</v>
      </c>
      <c r="E85" s="59">
        <v>421023000</v>
      </c>
      <c r="F85" s="49">
        <f t="shared" si="56"/>
        <v>6609799.1925414456</v>
      </c>
      <c r="G85" s="49">
        <f t="shared" si="33"/>
        <v>11653057</v>
      </c>
      <c r="H85" s="50">
        <v>17926487.163574491</v>
      </c>
      <c r="I85" s="51">
        <f t="shared" si="34"/>
        <v>0.65004687720850785</v>
      </c>
      <c r="J85" s="28">
        <f t="shared" si="35"/>
        <v>14789352</v>
      </c>
      <c r="K85" s="28">
        <f t="shared" si="36"/>
        <v>11653057</v>
      </c>
      <c r="L85" s="52">
        <f t="shared" si="37"/>
        <v>65</v>
      </c>
      <c r="M85" s="91"/>
      <c r="N85" s="53">
        <v>9215116</v>
      </c>
      <c r="O85" s="54">
        <v>4.2000000000000003E-2</v>
      </c>
      <c r="P85" s="28">
        <f t="shared" si="38"/>
        <v>9602151</v>
      </c>
      <c r="Q85" s="55">
        <f t="shared" si="39"/>
        <v>53.564041367295737</v>
      </c>
      <c r="R85" s="55">
        <f t="shared" si="40"/>
        <v>11.435958632704263</v>
      </c>
      <c r="S85" s="56">
        <f t="shared" si="41"/>
        <v>0.02</v>
      </c>
      <c r="T85" s="28">
        <f t="shared" si="42"/>
        <v>184302</v>
      </c>
      <c r="U85" s="57">
        <f t="shared" si="43"/>
        <v>0</v>
      </c>
      <c r="V85" s="57" t="e">
        <f t="shared" si="29"/>
        <v>#REF!</v>
      </c>
      <c r="W85" s="57">
        <f t="shared" si="44"/>
        <v>0</v>
      </c>
      <c r="X85" s="50" t="e">
        <f t="shared" si="45"/>
        <v>#REF!</v>
      </c>
      <c r="Y85" s="58" t="e">
        <f t="shared" si="46"/>
        <v>#REF!</v>
      </c>
      <c r="AA85" s="28">
        <f t="shared" si="47"/>
        <v>-2050906</v>
      </c>
      <c r="AB85" s="28">
        <f t="shared" si="48"/>
        <v>-1866604</v>
      </c>
      <c r="AC85" s="28">
        <f t="shared" si="49"/>
        <v>0</v>
      </c>
      <c r="AD85" s="55" t="e">
        <f t="shared" si="50"/>
        <v>#REF!</v>
      </c>
      <c r="AG85" s="61" t="str">
        <f t="shared" si="51"/>
        <v>076</v>
      </c>
      <c r="AH85" s="62" t="str">
        <f t="shared" si="52"/>
        <v>Dighton</v>
      </c>
      <c r="AI85" s="63">
        <f t="shared" si="53"/>
        <v>0.65004687720850785</v>
      </c>
      <c r="AJ85" s="64">
        <f t="shared" si="30"/>
        <v>65</v>
      </c>
      <c r="AK85" s="63">
        <f t="shared" si="54"/>
        <v>4.2000000000000003E-2</v>
      </c>
      <c r="AL85" s="57" t="e">
        <f t="shared" si="31"/>
        <v>#REF!</v>
      </c>
      <c r="AM85" s="65" t="e">
        <f t="shared" si="55"/>
        <v>#REF!</v>
      </c>
      <c r="AR85" s="49"/>
    </row>
    <row r="86" spans="1:44" ht="12.75" customHeight="1" x14ac:dyDescent="0.3">
      <c r="A86" s="48">
        <v>77</v>
      </c>
      <c r="B86" s="48" t="s">
        <v>140</v>
      </c>
      <c r="C86" s="49">
        <v>1745329400</v>
      </c>
      <c r="D86" s="49">
        <f t="shared" si="32"/>
        <v>5659874.7463717442</v>
      </c>
      <c r="E86" s="59">
        <v>432781000</v>
      </c>
      <c r="F86" s="49">
        <f t="shared" si="56"/>
        <v>6794392.4781954419</v>
      </c>
      <c r="G86" s="49">
        <f t="shared" si="33"/>
        <v>12454267</v>
      </c>
      <c r="H86" s="50">
        <v>16805004.761790514</v>
      </c>
      <c r="I86" s="51">
        <f t="shared" si="34"/>
        <v>0.74110463975096441</v>
      </c>
      <c r="J86" s="28">
        <f t="shared" si="35"/>
        <v>13864129</v>
      </c>
      <c r="K86" s="28">
        <f t="shared" si="36"/>
        <v>12454267</v>
      </c>
      <c r="L86" s="52">
        <f t="shared" si="37"/>
        <v>74.11</v>
      </c>
      <c r="M86" s="91"/>
      <c r="N86" s="53">
        <v>10368286</v>
      </c>
      <c r="O86" s="54">
        <v>3.6999999999999998E-2</v>
      </c>
      <c r="P86" s="28">
        <f t="shared" si="38"/>
        <v>10751913</v>
      </c>
      <c r="Q86" s="55">
        <f t="shared" si="39"/>
        <v>63.980422215925763</v>
      </c>
      <c r="R86" s="55">
        <f t="shared" si="40"/>
        <v>10.129577784074236</v>
      </c>
      <c r="S86" s="56">
        <f t="shared" si="41"/>
        <v>0.02</v>
      </c>
      <c r="T86" s="28">
        <f t="shared" si="42"/>
        <v>207366</v>
      </c>
      <c r="U86" s="57">
        <f t="shared" si="43"/>
        <v>0</v>
      </c>
      <c r="V86" s="57" t="e">
        <f t="shared" si="29"/>
        <v>#REF!</v>
      </c>
      <c r="W86" s="57">
        <f t="shared" si="44"/>
        <v>0</v>
      </c>
      <c r="X86" s="50" t="e">
        <f t="shared" si="45"/>
        <v>#REF!</v>
      </c>
      <c r="Y86" s="58" t="e">
        <f t="shared" si="46"/>
        <v>#REF!</v>
      </c>
      <c r="AA86" s="28">
        <f t="shared" si="47"/>
        <v>-1702354</v>
      </c>
      <c r="AB86" s="28">
        <f t="shared" si="48"/>
        <v>-1494988</v>
      </c>
      <c r="AC86" s="28">
        <f t="shared" si="49"/>
        <v>0</v>
      </c>
      <c r="AD86" s="55" t="e">
        <f t="shared" si="50"/>
        <v>#REF!</v>
      </c>
      <c r="AG86" s="61" t="str">
        <f t="shared" si="51"/>
        <v>077</v>
      </c>
      <c r="AH86" s="62" t="str">
        <f t="shared" si="52"/>
        <v>Douglas</v>
      </c>
      <c r="AI86" s="63">
        <f t="shared" si="53"/>
        <v>0.74110463975096441</v>
      </c>
      <c r="AJ86" s="64">
        <f t="shared" si="30"/>
        <v>74.11</v>
      </c>
      <c r="AK86" s="63">
        <f t="shared" si="54"/>
        <v>3.6999999999999998E-2</v>
      </c>
      <c r="AL86" s="57" t="e">
        <f t="shared" si="31"/>
        <v>#REF!</v>
      </c>
      <c r="AM86" s="65" t="e">
        <f t="shared" si="55"/>
        <v>#REF!</v>
      </c>
      <c r="AR86" s="49"/>
    </row>
    <row r="87" spans="1:44" ht="12.75" customHeight="1" x14ac:dyDescent="0.3">
      <c r="A87" s="48">
        <v>78</v>
      </c>
      <c r="B87" s="48" t="s">
        <v>141</v>
      </c>
      <c r="C87" s="49">
        <v>3605308900</v>
      </c>
      <c r="D87" s="49">
        <f t="shared" si="32"/>
        <v>11691544.757098168</v>
      </c>
      <c r="E87" s="59">
        <v>1870462000</v>
      </c>
      <c r="F87" s="49">
        <f t="shared" si="56"/>
        <v>29365089.834235795</v>
      </c>
      <c r="G87" s="49">
        <f t="shared" si="33"/>
        <v>41056635</v>
      </c>
      <c r="H87" s="50">
        <v>14174503.361077202</v>
      </c>
      <c r="I87" s="51">
        <f t="shared" si="34"/>
        <v>2.8965131231857049</v>
      </c>
      <c r="J87" s="28">
        <f t="shared" si="35"/>
        <v>11693965</v>
      </c>
      <c r="K87" s="28">
        <f t="shared" si="36"/>
        <v>11693965</v>
      </c>
      <c r="L87" s="52">
        <f t="shared" si="37"/>
        <v>82.5</v>
      </c>
      <c r="M87" s="91"/>
      <c r="N87" s="53">
        <v>11666681</v>
      </c>
      <c r="O87" s="54">
        <v>3.7499999999999999E-2</v>
      </c>
      <c r="P87" s="28">
        <f t="shared" si="38"/>
        <v>12104182</v>
      </c>
      <c r="Q87" s="55">
        <f t="shared" si="39"/>
        <v>85.394046561361378</v>
      </c>
      <c r="R87" s="55">
        <f t="shared" si="40"/>
        <v>0</v>
      </c>
      <c r="S87" s="56">
        <f t="shared" si="41"/>
        <v>0</v>
      </c>
      <c r="T87" s="28">
        <f t="shared" si="42"/>
        <v>0</v>
      </c>
      <c r="U87" s="57">
        <f t="shared" si="43"/>
        <v>410217</v>
      </c>
      <c r="V87" s="57" t="e">
        <f t="shared" si="29"/>
        <v>#REF!</v>
      </c>
      <c r="W87" s="57">
        <f t="shared" si="44"/>
        <v>0</v>
      </c>
      <c r="X87" s="50" t="e">
        <f t="shared" si="45"/>
        <v>#REF!</v>
      </c>
      <c r="Y87" s="58" t="e">
        <f t="shared" si="46"/>
        <v>#REF!</v>
      </c>
      <c r="AA87" s="28">
        <f t="shared" si="47"/>
        <v>0</v>
      </c>
      <c r="AB87" s="28">
        <f t="shared" si="48"/>
        <v>0</v>
      </c>
      <c r="AC87" s="28" t="e">
        <f t="shared" si="49"/>
        <v>#REF!</v>
      </c>
      <c r="AD87" s="55" t="e">
        <f t="shared" si="50"/>
        <v>#REF!</v>
      </c>
      <c r="AG87" s="61" t="str">
        <f t="shared" si="51"/>
        <v>078</v>
      </c>
      <c r="AH87" s="62" t="str">
        <f t="shared" si="52"/>
        <v>Dover</v>
      </c>
      <c r="AI87" s="63">
        <f t="shared" si="53"/>
        <v>2.8965131231857049</v>
      </c>
      <c r="AJ87" s="64">
        <f t="shared" si="30"/>
        <v>82.5</v>
      </c>
      <c r="AK87" s="63">
        <f t="shared" si="54"/>
        <v>3.7499999999999999E-2</v>
      </c>
      <c r="AL87" s="57" t="e">
        <f t="shared" si="31"/>
        <v>#REF!</v>
      </c>
      <c r="AM87" s="65" t="e">
        <f t="shared" si="55"/>
        <v>#REF!</v>
      </c>
      <c r="AR87" s="49"/>
    </row>
    <row r="88" spans="1:44" ht="12.75" customHeight="1" x14ac:dyDescent="0.3">
      <c r="A88" s="48">
        <v>79</v>
      </c>
      <c r="B88" s="48" t="s">
        <v>142</v>
      </c>
      <c r="C88" s="49">
        <v>5963402500</v>
      </c>
      <c r="D88" s="49">
        <f t="shared" si="32"/>
        <v>19338533.581225485</v>
      </c>
      <c r="E88" s="59">
        <v>1382749000</v>
      </c>
      <c r="F88" s="49">
        <f t="shared" si="56"/>
        <v>21708299.12780891</v>
      </c>
      <c r="G88" s="49">
        <f t="shared" si="33"/>
        <v>41046833</v>
      </c>
      <c r="H88" s="50">
        <v>68589047.203869224</v>
      </c>
      <c r="I88" s="51">
        <f t="shared" si="34"/>
        <v>0.59844588419482347</v>
      </c>
      <c r="J88" s="28">
        <f t="shared" si="35"/>
        <v>56585964</v>
      </c>
      <c r="K88" s="28">
        <f t="shared" si="36"/>
        <v>41046833</v>
      </c>
      <c r="L88" s="52">
        <f t="shared" si="37"/>
        <v>59.84</v>
      </c>
      <c r="M88" s="91"/>
      <c r="N88" s="53">
        <v>33797497</v>
      </c>
      <c r="O88" s="54">
        <v>2.41E-2</v>
      </c>
      <c r="P88" s="28">
        <f t="shared" si="38"/>
        <v>34612017</v>
      </c>
      <c r="Q88" s="55">
        <f t="shared" si="39"/>
        <v>50.462892270717354</v>
      </c>
      <c r="R88" s="55">
        <f t="shared" si="40"/>
        <v>9.377107729282649</v>
      </c>
      <c r="S88" s="56">
        <f t="shared" si="41"/>
        <v>0.02</v>
      </c>
      <c r="T88" s="28">
        <f t="shared" si="42"/>
        <v>675950</v>
      </c>
      <c r="U88" s="57">
        <f t="shared" si="43"/>
        <v>0</v>
      </c>
      <c r="V88" s="57" t="e">
        <f t="shared" si="29"/>
        <v>#REF!</v>
      </c>
      <c r="W88" s="57">
        <f t="shared" si="44"/>
        <v>0</v>
      </c>
      <c r="X88" s="50" t="e">
        <f t="shared" si="45"/>
        <v>#REF!</v>
      </c>
      <c r="Y88" s="58" t="e">
        <f t="shared" si="46"/>
        <v>#REF!</v>
      </c>
      <c r="AA88" s="28">
        <f t="shared" si="47"/>
        <v>-6434816</v>
      </c>
      <c r="AB88" s="28">
        <f t="shared" si="48"/>
        <v>-5758866</v>
      </c>
      <c r="AC88" s="28">
        <f t="shared" si="49"/>
        <v>0</v>
      </c>
      <c r="AD88" s="55" t="e">
        <f t="shared" si="50"/>
        <v>#REF!</v>
      </c>
      <c r="AG88" s="61" t="str">
        <f t="shared" si="51"/>
        <v>079</v>
      </c>
      <c r="AH88" s="62" t="str">
        <f t="shared" si="52"/>
        <v>Dracut</v>
      </c>
      <c r="AI88" s="63">
        <f t="shared" si="53"/>
        <v>0.59844588419482347</v>
      </c>
      <c r="AJ88" s="64">
        <f t="shared" si="30"/>
        <v>59.84</v>
      </c>
      <c r="AK88" s="63">
        <f t="shared" si="54"/>
        <v>2.41E-2</v>
      </c>
      <c r="AL88" s="57" t="e">
        <f t="shared" si="31"/>
        <v>#REF!</v>
      </c>
      <c r="AM88" s="65" t="e">
        <f t="shared" si="55"/>
        <v>#REF!</v>
      </c>
      <c r="AR88" s="49"/>
    </row>
    <row r="89" spans="1:44" ht="12.75" customHeight="1" x14ac:dyDescent="0.3">
      <c r="A89" s="48">
        <v>80</v>
      </c>
      <c r="B89" s="48" t="s">
        <v>143</v>
      </c>
      <c r="C89" s="49">
        <v>1672279800</v>
      </c>
      <c r="D89" s="49">
        <f t="shared" si="32"/>
        <v>5422984.4571962124</v>
      </c>
      <c r="E89" s="59">
        <v>427573000</v>
      </c>
      <c r="F89" s="49">
        <f t="shared" si="56"/>
        <v>6712630.1179567948</v>
      </c>
      <c r="G89" s="49">
        <f t="shared" si="33"/>
        <v>12135615</v>
      </c>
      <c r="H89" s="50">
        <v>25307329.169041328</v>
      </c>
      <c r="I89" s="51">
        <f t="shared" si="34"/>
        <v>0.47952966189911506</v>
      </c>
      <c r="J89" s="28">
        <f t="shared" si="35"/>
        <v>20878547</v>
      </c>
      <c r="K89" s="28">
        <f t="shared" si="36"/>
        <v>12135615</v>
      </c>
      <c r="L89" s="52">
        <f t="shared" si="37"/>
        <v>47.95</v>
      </c>
      <c r="M89" s="91"/>
      <c r="N89" s="53">
        <v>9079807</v>
      </c>
      <c r="O89" s="54">
        <v>3.3E-3</v>
      </c>
      <c r="P89" s="28">
        <f t="shared" si="38"/>
        <v>9109770</v>
      </c>
      <c r="Q89" s="55">
        <f t="shared" si="39"/>
        <v>35.996568184461204</v>
      </c>
      <c r="R89" s="55">
        <f t="shared" si="40"/>
        <v>11.953431815538799</v>
      </c>
      <c r="S89" s="56">
        <f t="shared" si="41"/>
        <v>0.02</v>
      </c>
      <c r="T89" s="28">
        <f t="shared" si="42"/>
        <v>181596</v>
      </c>
      <c r="U89" s="57">
        <f t="shared" si="43"/>
        <v>0</v>
      </c>
      <c r="V89" s="57" t="e">
        <f t="shared" si="29"/>
        <v>#REF!</v>
      </c>
      <c r="W89" s="57">
        <f t="shared" si="44"/>
        <v>0</v>
      </c>
      <c r="X89" s="50" t="e">
        <f t="shared" si="45"/>
        <v>#REF!</v>
      </c>
      <c r="Y89" s="58" t="e">
        <f t="shared" si="46"/>
        <v>#REF!</v>
      </c>
      <c r="AA89" s="28">
        <f t="shared" si="47"/>
        <v>-3025845</v>
      </c>
      <c r="AB89" s="28">
        <f t="shared" si="48"/>
        <v>-2844249</v>
      </c>
      <c r="AC89" s="28">
        <f t="shared" si="49"/>
        <v>0</v>
      </c>
      <c r="AD89" s="55" t="e">
        <f t="shared" si="50"/>
        <v>#REF!</v>
      </c>
      <c r="AG89" s="61" t="str">
        <f t="shared" si="51"/>
        <v>080</v>
      </c>
      <c r="AH89" s="62" t="str">
        <f t="shared" si="52"/>
        <v>Dudley</v>
      </c>
      <c r="AI89" s="63">
        <f t="shared" si="53"/>
        <v>0.47952966189911506</v>
      </c>
      <c r="AJ89" s="64">
        <f t="shared" si="30"/>
        <v>47.95</v>
      </c>
      <c r="AK89" s="63">
        <f t="shared" si="54"/>
        <v>3.3E-3</v>
      </c>
      <c r="AL89" s="57" t="e">
        <f t="shared" si="31"/>
        <v>#REF!</v>
      </c>
      <c r="AM89" s="65" t="e">
        <f t="shared" si="55"/>
        <v>#REF!</v>
      </c>
      <c r="AR89" s="49"/>
    </row>
    <row r="90" spans="1:44" ht="12.75" customHeight="1" x14ac:dyDescent="0.3">
      <c r="A90" s="48">
        <v>81</v>
      </c>
      <c r="B90" s="48" t="s">
        <v>144</v>
      </c>
      <c r="C90" s="49">
        <v>860785500</v>
      </c>
      <c r="D90" s="49">
        <f t="shared" si="32"/>
        <v>2791414.6828059936</v>
      </c>
      <c r="E90" s="59">
        <v>240415000</v>
      </c>
      <c r="F90" s="49">
        <f t="shared" si="56"/>
        <v>3774365.9440810871</v>
      </c>
      <c r="G90" s="49">
        <f t="shared" si="33"/>
        <v>6565781</v>
      </c>
      <c r="H90" s="50">
        <v>7212035.9763396978</v>
      </c>
      <c r="I90" s="51">
        <f t="shared" si="34"/>
        <v>0.91039215854443234</v>
      </c>
      <c r="J90" s="28">
        <f t="shared" si="35"/>
        <v>5949930</v>
      </c>
      <c r="K90" s="28">
        <f t="shared" si="36"/>
        <v>5949930</v>
      </c>
      <c r="L90" s="52">
        <f t="shared" si="37"/>
        <v>82.5</v>
      </c>
      <c r="M90" s="91"/>
      <c r="N90" s="53">
        <v>5469661</v>
      </c>
      <c r="O90" s="54">
        <v>3.0499999999999999E-2</v>
      </c>
      <c r="P90" s="28">
        <f t="shared" si="38"/>
        <v>5636486</v>
      </c>
      <c r="Q90" s="55">
        <f t="shared" si="39"/>
        <v>78.153880797204067</v>
      </c>
      <c r="R90" s="55">
        <f t="shared" si="40"/>
        <v>4.3461192027959328</v>
      </c>
      <c r="S90" s="56">
        <f t="shared" si="41"/>
        <v>0.01</v>
      </c>
      <c r="T90" s="28">
        <f t="shared" si="42"/>
        <v>54697</v>
      </c>
      <c r="U90" s="57">
        <f t="shared" si="43"/>
        <v>0</v>
      </c>
      <c r="V90" s="57" t="e">
        <f t="shared" si="29"/>
        <v>#REF!</v>
      </c>
      <c r="W90" s="57">
        <f t="shared" si="44"/>
        <v>0</v>
      </c>
      <c r="X90" s="50" t="e">
        <f t="shared" si="45"/>
        <v>#REF!</v>
      </c>
      <c r="Y90" s="58" t="e">
        <f t="shared" si="46"/>
        <v>#REF!</v>
      </c>
      <c r="AA90" s="28">
        <f t="shared" si="47"/>
        <v>-313444</v>
      </c>
      <c r="AB90" s="28">
        <f t="shared" si="48"/>
        <v>-258747</v>
      </c>
      <c r="AC90" s="28">
        <f t="shared" si="49"/>
        <v>0</v>
      </c>
      <c r="AD90" s="55" t="e">
        <f t="shared" si="50"/>
        <v>#REF!</v>
      </c>
      <c r="AG90" s="61" t="str">
        <f t="shared" si="51"/>
        <v>081</v>
      </c>
      <c r="AH90" s="62" t="str">
        <f t="shared" si="52"/>
        <v>Dunstable</v>
      </c>
      <c r="AI90" s="63">
        <f t="shared" si="53"/>
        <v>0.91039215854443234</v>
      </c>
      <c r="AJ90" s="64">
        <f t="shared" si="30"/>
        <v>82.5</v>
      </c>
      <c r="AK90" s="63">
        <f t="shared" si="54"/>
        <v>3.0499999999999999E-2</v>
      </c>
      <c r="AL90" s="57" t="e">
        <f t="shared" si="31"/>
        <v>#REF!</v>
      </c>
      <c r="AM90" s="65" t="e">
        <f t="shared" si="55"/>
        <v>#REF!</v>
      </c>
      <c r="AR90" s="49"/>
    </row>
    <row r="91" spans="1:44" ht="12.75" customHeight="1" x14ac:dyDescent="0.3">
      <c r="A91" s="48">
        <v>82</v>
      </c>
      <c r="B91" s="48" t="s">
        <v>145</v>
      </c>
      <c r="C91" s="49">
        <v>7474272000</v>
      </c>
      <c r="D91" s="49">
        <f t="shared" si="32"/>
        <v>24238085.567293733</v>
      </c>
      <c r="E91" s="59">
        <v>1957870000</v>
      </c>
      <c r="F91" s="49">
        <f t="shared" si="56"/>
        <v>30737341.059992258</v>
      </c>
      <c r="G91" s="49">
        <f t="shared" si="33"/>
        <v>54975427</v>
      </c>
      <c r="H91" s="50">
        <v>35054190.457200006</v>
      </c>
      <c r="I91" s="51">
        <f t="shared" si="34"/>
        <v>1.568298291387535</v>
      </c>
      <c r="J91" s="28">
        <f t="shared" si="35"/>
        <v>28919707</v>
      </c>
      <c r="K91" s="28">
        <f t="shared" si="36"/>
        <v>28919707</v>
      </c>
      <c r="L91" s="52">
        <f t="shared" si="37"/>
        <v>82.5</v>
      </c>
      <c r="M91" s="91"/>
      <c r="N91" s="53">
        <v>27763489</v>
      </c>
      <c r="O91" s="54">
        <v>3.9100000000000003E-2</v>
      </c>
      <c r="P91" s="28">
        <f t="shared" si="38"/>
        <v>28849041</v>
      </c>
      <c r="Q91" s="55">
        <f t="shared" si="39"/>
        <v>82.298408902706555</v>
      </c>
      <c r="R91" s="55">
        <f t="shared" si="40"/>
        <v>0.20159109729344493</v>
      </c>
      <c r="S91" s="56">
        <f t="shared" si="41"/>
        <v>0</v>
      </c>
      <c r="T91" s="28">
        <f t="shared" si="42"/>
        <v>0</v>
      </c>
      <c r="U91" s="57">
        <f t="shared" si="43"/>
        <v>0</v>
      </c>
      <c r="V91" s="57" t="e">
        <f t="shared" si="29"/>
        <v>#REF!</v>
      </c>
      <c r="W91" s="57">
        <f t="shared" si="44"/>
        <v>0</v>
      </c>
      <c r="X91" s="50" t="e">
        <f t="shared" si="45"/>
        <v>#REF!</v>
      </c>
      <c r="Y91" s="58" t="e">
        <f t="shared" si="46"/>
        <v>#REF!</v>
      </c>
      <c r="AA91" s="28">
        <f t="shared" si="47"/>
        <v>-70666</v>
      </c>
      <c r="AB91" s="28">
        <f t="shared" si="48"/>
        <v>-70666</v>
      </c>
      <c r="AC91" s="28">
        <f t="shared" si="49"/>
        <v>0</v>
      </c>
      <c r="AD91" s="55" t="e">
        <f t="shared" si="50"/>
        <v>#REF!</v>
      </c>
      <c r="AG91" s="61" t="str">
        <f t="shared" si="51"/>
        <v>082</v>
      </c>
      <c r="AH91" s="62" t="str">
        <f t="shared" si="52"/>
        <v>Duxbury</v>
      </c>
      <c r="AI91" s="63">
        <f t="shared" si="53"/>
        <v>1.568298291387535</v>
      </c>
      <c r="AJ91" s="64">
        <f t="shared" si="30"/>
        <v>82.5</v>
      </c>
      <c r="AK91" s="63">
        <f t="shared" si="54"/>
        <v>3.9100000000000003E-2</v>
      </c>
      <c r="AL91" s="57" t="e">
        <f t="shared" si="31"/>
        <v>#REF!</v>
      </c>
      <c r="AM91" s="65" t="e">
        <f t="shared" si="55"/>
        <v>#REF!</v>
      </c>
      <c r="AR91" s="49"/>
    </row>
    <row r="92" spans="1:44" ht="12.75" customHeight="1" x14ac:dyDescent="0.3">
      <c r="A92" s="48">
        <v>83</v>
      </c>
      <c r="B92" s="48" t="s">
        <v>146</v>
      </c>
      <c r="C92" s="49">
        <v>2735589000</v>
      </c>
      <c r="D92" s="49">
        <f t="shared" si="32"/>
        <v>8871156.9847802557</v>
      </c>
      <c r="E92" s="59">
        <v>634474000</v>
      </c>
      <c r="F92" s="49">
        <f t="shared" si="56"/>
        <v>9960847.1102256682</v>
      </c>
      <c r="G92" s="49">
        <f t="shared" si="33"/>
        <v>18832004</v>
      </c>
      <c r="H92" s="50">
        <v>29978845.819702715</v>
      </c>
      <c r="I92" s="51">
        <f t="shared" si="34"/>
        <v>0.6281764185739005</v>
      </c>
      <c r="J92" s="28">
        <f t="shared" si="35"/>
        <v>24732548</v>
      </c>
      <c r="K92" s="28">
        <f t="shared" si="36"/>
        <v>18832004</v>
      </c>
      <c r="L92" s="52">
        <f t="shared" si="37"/>
        <v>62.82</v>
      </c>
      <c r="M92" s="91"/>
      <c r="N92" s="53">
        <v>15952960</v>
      </c>
      <c r="O92" s="54">
        <v>4.07E-2</v>
      </c>
      <c r="P92" s="28">
        <f t="shared" si="38"/>
        <v>16602245</v>
      </c>
      <c r="Q92" s="55">
        <f t="shared" si="39"/>
        <v>55.37986718984579</v>
      </c>
      <c r="R92" s="55">
        <f t="shared" si="40"/>
        <v>7.4401328101542106</v>
      </c>
      <c r="S92" s="56">
        <f t="shared" si="41"/>
        <v>0.01</v>
      </c>
      <c r="T92" s="28">
        <f t="shared" si="42"/>
        <v>159530</v>
      </c>
      <c r="U92" s="57">
        <f t="shared" si="43"/>
        <v>0</v>
      </c>
      <c r="V92" s="57" t="e">
        <f t="shared" si="29"/>
        <v>#REF!</v>
      </c>
      <c r="W92" s="57">
        <f t="shared" si="44"/>
        <v>0</v>
      </c>
      <c r="X92" s="50" t="e">
        <f t="shared" si="45"/>
        <v>#REF!</v>
      </c>
      <c r="Y92" s="58" t="e">
        <f t="shared" si="46"/>
        <v>#REF!</v>
      </c>
      <c r="AA92" s="28">
        <f t="shared" si="47"/>
        <v>-2229759</v>
      </c>
      <c r="AB92" s="28">
        <f t="shared" si="48"/>
        <v>-2070229</v>
      </c>
      <c r="AC92" s="28">
        <f t="shared" si="49"/>
        <v>0</v>
      </c>
      <c r="AD92" s="55" t="e">
        <f t="shared" si="50"/>
        <v>#REF!</v>
      </c>
      <c r="AG92" s="61" t="str">
        <f t="shared" si="51"/>
        <v>083</v>
      </c>
      <c r="AH92" s="62" t="str">
        <f t="shared" si="52"/>
        <v>East Bridgewater</v>
      </c>
      <c r="AI92" s="63">
        <f t="shared" si="53"/>
        <v>0.6281764185739005</v>
      </c>
      <c r="AJ92" s="64">
        <f t="shared" si="30"/>
        <v>62.82</v>
      </c>
      <c r="AK92" s="63">
        <f t="shared" si="54"/>
        <v>4.07E-2</v>
      </c>
      <c r="AL92" s="57" t="e">
        <f t="shared" si="31"/>
        <v>#REF!</v>
      </c>
      <c r="AM92" s="65" t="e">
        <f t="shared" si="55"/>
        <v>#REF!</v>
      </c>
      <c r="AR92" s="49"/>
    </row>
    <row r="93" spans="1:44" ht="12.75" customHeight="1" x14ac:dyDescent="0.3">
      <c r="A93" s="48">
        <v>84</v>
      </c>
      <c r="B93" s="48" t="s">
        <v>147</v>
      </c>
      <c r="C93" s="49">
        <v>391173300</v>
      </c>
      <c r="D93" s="49">
        <f t="shared" si="32"/>
        <v>1268523.7996477331</v>
      </c>
      <c r="E93" s="59">
        <v>85749000</v>
      </c>
      <c r="F93" s="49">
        <f t="shared" si="56"/>
        <v>1346205.9577772152</v>
      </c>
      <c r="G93" s="49">
        <f t="shared" si="33"/>
        <v>2614730</v>
      </c>
      <c r="H93" s="50">
        <v>4644115.2186304834</v>
      </c>
      <c r="I93" s="51">
        <f t="shared" si="34"/>
        <v>0.56302005374687181</v>
      </c>
      <c r="J93" s="28">
        <f t="shared" si="35"/>
        <v>3831395</v>
      </c>
      <c r="K93" s="28">
        <f t="shared" si="36"/>
        <v>2614730</v>
      </c>
      <c r="L93" s="52">
        <f t="shared" si="37"/>
        <v>56.3</v>
      </c>
      <c r="M93" s="91"/>
      <c r="N93" s="53">
        <v>2232472</v>
      </c>
      <c r="O93" s="54">
        <v>4.5100000000000001E-2</v>
      </c>
      <c r="P93" s="28">
        <f t="shared" si="38"/>
        <v>2333156</v>
      </c>
      <c r="Q93" s="55">
        <f t="shared" si="39"/>
        <v>50.238977505128119</v>
      </c>
      <c r="R93" s="55">
        <f t="shared" si="40"/>
        <v>6.0610224948718781</v>
      </c>
      <c r="S93" s="56">
        <f t="shared" si="41"/>
        <v>0.01</v>
      </c>
      <c r="T93" s="28">
        <f t="shared" si="42"/>
        <v>22325</v>
      </c>
      <c r="U93" s="57">
        <f t="shared" si="43"/>
        <v>0</v>
      </c>
      <c r="V93" s="57" t="e">
        <f t="shared" si="29"/>
        <v>#REF!</v>
      </c>
      <c r="W93" s="57">
        <f t="shared" si="44"/>
        <v>0</v>
      </c>
      <c r="X93" s="50" t="e">
        <f t="shared" si="45"/>
        <v>#REF!</v>
      </c>
      <c r="Y93" s="58" t="e">
        <f t="shared" si="46"/>
        <v>#REF!</v>
      </c>
      <c r="AA93" s="28">
        <f t="shared" si="47"/>
        <v>-281574</v>
      </c>
      <c r="AB93" s="28">
        <f t="shared" si="48"/>
        <v>-259249</v>
      </c>
      <c r="AC93" s="28">
        <f t="shared" si="49"/>
        <v>0</v>
      </c>
      <c r="AD93" s="55" t="e">
        <f t="shared" si="50"/>
        <v>#REF!</v>
      </c>
      <c r="AG93" s="61" t="str">
        <f t="shared" si="51"/>
        <v>084</v>
      </c>
      <c r="AH93" s="62" t="str">
        <f t="shared" si="52"/>
        <v>East Brookfield</v>
      </c>
      <c r="AI93" s="63">
        <f t="shared" si="53"/>
        <v>0.56302005374687181</v>
      </c>
      <c r="AJ93" s="64">
        <f t="shared" si="30"/>
        <v>56.3</v>
      </c>
      <c r="AK93" s="63">
        <f t="shared" si="54"/>
        <v>4.5100000000000001E-2</v>
      </c>
      <c r="AL93" s="57" t="e">
        <f t="shared" si="31"/>
        <v>#REF!</v>
      </c>
      <c r="AM93" s="65" t="e">
        <f t="shared" si="55"/>
        <v>#REF!</v>
      </c>
      <c r="AR93" s="49"/>
    </row>
    <row r="94" spans="1:44" ht="12.75" customHeight="1" x14ac:dyDescent="0.3">
      <c r="A94" s="48">
        <v>85</v>
      </c>
      <c r="B94" s="48" t="s">
        <v>148</v>
      </c>
      <c r="C94" s="49">
        <v>5247859100</v>
      </c>
      <c r="D94" s="49">
        <f t="shared" si="32"/>
        <v>17018120.013681743</v>
      </c>
      <c r="E94" s="59">
        <v>302231000</v>
      </c>
      <c r="F94" s="49">
        <f t="shared" si="56"/>
        <v>4744838.6899551656</v>
      </c>
      <c r="G94" s="49">
        <f t="shared" si="33"/>
        <v>21762959</v>
      </c>
      <c r="H94" s="50">
        <v>6962592.0746778408</v>
      </c>
      <c r="I94" s="51">
        <f t="shared" si="34"/>
        <v>3.1256978387617189</v>
      </c>
      <c r="J94" s="28">
        <f t="shared" si="35"/>
        <v>5744138</v>
      </c>
      <c r="K94" s="28">
        <f t="shared" si="36"/>
        <v>5744138</v>
      </c>
      <c r="L94" s="52">
        <f t="shared" si="37"/>
        <v>82.5</v>
      </c>
      <c r="M94" s="91"/>
      <c r="N94" s="53">
        <v>5832309</v>
      </c>
      <c r="O94" s="54">
        <v>2.3800000000000002E-2</v>
      </c>
      <c r="P94" s="28">
        <f t="shared" si="38"/>
        <v>5971118</v>
      </c>
      <c r="Q94" s="55">
        <f t="shared" si="39"/>
        <v>85.759986165443763</v>
      </c>
      <c r="R94" s="55">
        <f t="shared" si="40"/>
        <v>0</v>
      </c>
      <c r="S94" s="56">
        <f t="shared" si="41"/>
        <v>0</v>
      </c>
      <c r="T94" s="28">
        <f t="shared" si="42"/>
        <v>0</v>
      </c>
      <c r="U94" s="57">
        <f t="shared" si="43"/>
        <v>226980</v>
      </c>
      <c r="V94" s="57" t="e">
        <f t="shared" si="29"/>
        <v>#REF!</v>
      </c>
      <c r="W94" s="57">
        <f t="shared" si="44"/>
        <v>0</v>
      </c>
      <c r="X94" s="50" t="e">
        <f t="shared" si="45"/>
        <v>#REF!</v>
      </c>
      <c r="Y94" s="58" t="e">
        <f t="shared" si="46"/>
        <v>#REF!</v>
      </c>
      <c r="AA94" s="28">
        <f t="shared" si="47"/>
        <v>0</v>
      </c>
      <c r="AB94" s="28">
        <f t="shared" si="48"/>
        <v>0</v>
      </c>
      <c r="AC94" s="28" t="e">
        <f t="shared" si="49"/>
        <v>#REF!</v>
      </c>
      <c r="AD94" s="55" t="e">
        <f t="shared" si="50"/>
        <v>#REF!</v>
      </c>
      <c r="AG94" s="61" t="str">
        <f t="shared" si="51"/>
        <v>085</v>
      </c>
      <c r="AH94" s="62" t="str">
        <f t="shared" si="52"/>
        <v>Eastham</v>
      </c>
      <c r="AI94" s="63">
        <f t="shared" si="53"/>
        <v>3.1256978387617189</v>
      </c>
      <c r="AJ94" s="64">
        <f t="shared" si="30"/>
        <v>82.5</v>
      </c>
      <c r="AK94" s="63">
        <f t="shared" si="54"/>
        <v>2.3800000000000002E-2</v>
      </c>
      <c r="AL94" s="57" t="e">
        <f t="shared" si="31"/>
        <v>#REF!</v>
      </c>
      <c r="AM94" s="65" t="e">
        <f t="shared" si="55"/>
        <v>#REF!</v>
      </c>
      <c r="AR94" s="49"/>
    </row>
    <row r="95" spans="1:44" ht="12.75" customHeight="1" x14ac:dyDescent="0.3">
      <c r="A95" s="48">
        <v>86</v>
      </c>
      <c r="B95" s="48" t="s">
        <v>149</v>
      </c>
      <c r="C95" s="49">
        <v>2471318200</v>
      </c>
      <c r="D95" s="49">
        <f t="shared" si="32"/>
        <v>8014161.3786078868</v>
      </c>
      <c r="E95" s="59">
        <v>593375000</v>
      </c>
      <c r="F95" s="49">
        <f t="shared" si="56"/>
        <v>9315618.3768446855</v>
      </c>
      <c r="G95" s="49">
        <f t="shared" si="33"/>
        <v>17329780</v>
      </c>
      <c r="H95" s="50">
        <v>23886649.57</v>
      </c>
      <c r="I95" s="51">
        <f t="shared" si="34"/>
        <v>0.7255006588184314</v>
      </c>
      <c r="J95" s="28">
        <f t="shared" si="35"/>
        <v>19706486</v>
      </c>
      <c r="K95" s="28">
        <f t="shared" si="36"/>
        <v>17329780</v>
      </c>
      <c r="L95" s="52">
        <f t="shared" si="37"/>
        <v>72.55</v>
      </c>
      <c r="M95" s="91"/>
      <c r="N95" s="53">
        <v>14936633</v>
      </c>
      <c r="O95" s="54">
        <v>3.8800000000000001E-2</v>
      </c>
      <c r="P95" s="28">
        <f t="shared" si="38"/>
        <v>15516174</v>
      </c>
      <c r="Q95" s="55">
        <f t="shared" si="39"/>
        <v>64.95751509448715</v>
      </c>
      <c r="R95" s="55">
        <f t="shared" si="40"/>
        <v>7.5924849055128476</v>
      </c>
      <c r="S95" s="56">
        <f t="shared" si="41"/>
        <v>0.02</v>
      </c>
      <c r="T95" s="28">
        <f t="shared" si="42"/>
        <v>298733</v>
      </c>
      <c r="U95" s="57">
        <f t="shared" si="43"/>
        <v>0</v>
      </c>
      <c r="V95" s="57" t="e">
        <f t="shared" si="29"/>
        <v>#REF!</v>
      </c>
      <c r="W95" s="57">
        <f t="shared" si="44"/>
        <v>0</v>
      </c>
      <c r="X95" s="50" t="e">
        <f t="shared" si="45"/>
        <v>#REF!</v>
      </c>
      <c r="Y95" s="58" t="e">
        <f t="shared" si="46"/>
        <v>#REF!</v>
      </c>
      <c r="AA95" s="28">
        <f t="shared" si="47"/>
        <v>-1813606</v>
      </c>
      <c r="AB95" s="28">
        <f t="shared" si="48"/>
        <v>-1514873</v>
      </c>
      <c r="AC95" s="28">
        <f t="shared" si="49"/>
        <v>0</v>
      </c>
      <c r="AD95" s="55" t="e">
        <f t="shared" si="50"/>
        <v>#REF!</v>
      </c>
      <c r="AG95" s="61" t="str">
        <f t="shared" si="51"/>
        <v>086</v>
      </c>
      <c r="AH95" s="62" t="str">
        <f t="shared" si="52"/>
        <v>Easthampton</v>
      </c>
      <c r="AI95" s="63">
        <f t="shared" si="53"/>
        <v>0.7255006588184314</v>
      </c>
      <c r="AJ95" s="64">
        <f t="shared" si="30"/>
        <v>72.55</v>
      </c>
      <c r="AK95" s="63">
        <f t="shared" si="54"/>
        <v>3.8800000000000001E-2</v>
      </c>
      <c r="AL95" s="57" t="e">
        <f t="shared" si="31"/>
        <v>#REF!</v>
      </c>
      <c r="AM95" s="65" t="e">
        <f t="shared" si="55"/>
        <v>#REF!</v>
      </c>
      <c r="AR95" s="49"/>
    </row>
    <row r="96" spans="1:44" ht="12.75" customHeight="1" x14ac:dyDescent="0.3">
      <c r="A96" s="48">
        <v>87</v>
      </c>
      <c r="B96" s="48" t="s">
        <v>150</v>
      </c>
      <c r="C96" s="49">
        <v>2860095200</v>
      </c>
      <c r="D96" s="49">
        <f t="shared" si="32"/>
        <v>9274914.2910782602</v>
      </c>
      <c r="E96" s="59">
        <v>848679000</v>
      </c>
      <c r="F96" s="49">
        <f t="shared" si="56"/>
        <v>13323732.358866099</v>
      </c>
      <c r="G96" s="49">
        <f t="shared" si="33"/>
        <v>22598647</v>
      </c>
      <c r="H96" s="50">
        <v>34975334.979999997</v>
      </c>
      <c r="I96" s="51">
        <f t="shared" si="34"/>
        <v>0.64613096666329628</v>
      </c>
      <c r="J96" s="28">
        <f t="shared" si="35"/>
        <v>28854651</v>
      </c>
      <c r="K96" s="28">
        <f t="shared" si="36"/>
        <v>22598647</v>
      </c>
      <c r="L96" s="52">
        <f t="shared" si="37"/>
        <v>64.61</v>
      </c>
      <c r="M96" s="91"/>
      <c r="N96" s="53">
        <v>19663608</v>
      </c>
      <c r="O96" s="54">
        <v>3.9600000000000003E-2</v>
      </c>
      <c r="P96" s="28">
        <f t="shared" si="38"/>
        <v>20442287</v>
      </c>
      <c r="Q96" s="55">
        <f t="shared" si="39"/>
        <v>58.447723264665072</v>
      </c>
      <c r="R96" s="55">
        <f t="shared" si="40"/>
        <v>6.1622767353349275</v>
      </c>
      <c r="S96" s="56">
        <f t="shared" si="41"/>
        <v>0.01</v>
      </c>
      <c r="T96" s="28">
        <f t="shared" si="42"/>
        <v>196636</v>
      </c>
      <c r="U96" s="57">
        <f t="shared" si="43"/>
        <v>0</v>
      </c>
      <c r="V96" s="57" t="e">
        <f t="shared" si="29"/>
        <v>#REF!</v>
      </c>
      <c r="W96" s="57">
        <f t="shared" si="44"/>
        <v>0</v>
      </c>
      <c r="X96" s="50" t="e">
        <f t="shared" si="45"/>
        <v>#REF!</v>
      </c>
      <c r="Y96" s="58" t="e">
        <f t="shared" si="46"/>
        <v>#REF!</v>
      </c>
      <c r="AA96" s="28">
        <f t="shared" si="47"/>
        <v>-2156360</v>
      </c>
      <c r="AB96" s="28">
        <f t="shared" si="48"/>
        <v>-1959724</v>
      </c>
      <c r="AC96" s="28">
        <f t="shared" si="49"/>
        <v>0</v>
      </c>
      <c r="AD96" s="55" t="e">
        <f t="shared" si="50"/>
        <v>#REF!</v>
      </c>
      <c r="AG96" s="61" t="str">
        <f t="shared" si="51"/>
        <v>087</v>
      </c>
      <c r="AH96" s="62" t="str">
        <f t="shared" si="52"/>
        <v>East Longmeadow</v>
      </c>
      <c r="AI96" s="63">
        <f t="shared" si="53"/>
        <v>0.64613096666329628</v>
      </c>
      <c r="AJ96" s="64">
        <f t="shared" si="30"/>
        <v>64.61</v>
      </c>
      <c r="AK96" s="63">
        <f t="shared" si="54"/>
        <v>3.9600000000000003E-2</v>
      </c>
      <c r="AL96" s="57" t="e">
        <f t="shared" si="31"/>
        <v>#REF!</v>
      </c>
      <c r="AM96" s="65" t="e">
        <f t="shared" si="55"/>
        <v>#REF!</v>
      </c>
      <c r="AR96" s="49"/>
    </row>
    <row r="97" spans="1:44" ht="12.75" customHeight="1" x14ac:dyDescent="0.3">
      <c r="A97" s="48">
        <v>88</v>
      </c>
      <c r="B97" s="48" t="s">
        <v>151</v>
      </c>
      <c r="C97" s="49">
        <v>5439498700</v>
      </c>
      <c r="D97" s="49">
        <f t="shared" si="32"/>
        <v>17639582.14710182</v>
      </c>
      <c r="E97" s="59">
        <v>1645405000</v>
      </c>
      <c r="F97" s="49">
        <f t="shared" si="56"/>
        <v>25831834.936342333</v>
      </c>
      <c r="G97" s="49">
        <f t="shared" si="33"/>
        <v>43471417</v>
      </c>
      <c r="H97" s="50">
        <v>47662872.940874152</v>
      </c>
      <c r="I97" s="51">
        <f t="shared" si="34"/>
        <v>0.91206035888617842</v>
      </c>
      <c r="J97" s="28">
        <f t="shared" si="35"/>
        <v>39321870</v>
      </c>
      <c r="K97" s="28">
        <f t="shared" si="36"/>
        <v>39321870</v>
      </c>
      <c r="L97" s="52">
        <f t="shared" si="37"/>
        <v>82.5</v>
      </c>
      <c r="M97" s="91"/>
      <c r="N97" s="53">
        <v>36347421</v>
      </c>
      <c r="O97" s="54">
        <v>4.1399999999999999E-2</v>
      </c>
      <c r="P97" s="28">
        <f t="shared" si="38"/>
        <v>37852204</v>
      </c>
      <c r="Q97" s="55">
        <f t="shared" si="39"/>
        <v>79.416538837169341</v>
      </c>
      <c r="R97" s="55">
        <f t="shared" si="40"/>
        <v>3.083461162830659</v>
      </c>
      <c r="S97" s="56">
        <f t="shared" si="41"/>
        <v>0.01</v>
      </c>
      <c r="T97" s="28">
        <f t="shared" si="42"/>
        <v>363474</v>
      </c>
      <c r="U97" s="57">
        <f t="shared" si="43"/>
        <v>0</v>
      </c>
      <c r="V97" s="57" t="e">
        <f t="shared" si="29"/>
        <v>#REF!</v>
      </c>
      <c r="W97" s="57">
        <f t="shared" si="44"/>
        <v>0</v>
      </c>
      <c r="X97" s="50" t="e">
        <f t="shared" si="45"/>
        <v>#REF!</v>
      </c>
      <c r="Y97" s="58" t="e">
        <f t="shared" si="46"/>
        <v>#REF!</v>
      </c>
      <c r="AA97" s="28">
        <f t="shared" si="47"/>
        <v>-1469666</v>
      </c>
      <c r="AB97" s="28">
        <f t="shared" si="48"/>
        <v>-1106192</v>
      </c>
      <c r="AC97" s="28">
        <f t="shared" si="49"/>
        <v>0</v>
      </c>
      <c r="AD97" s="55" t="e">
        <f t="shared" si="50"/>
        <v>#REF!</v>
      </c>
      <c r="AG97" s="61" t="str">
        <f t="shared" si="51"/>
        <v>088</v>
      </c>
      <c r="AH97" s="62" t="str">
        <f t="shared" si="52"/>
        <v>Easton</v>
      </c>
      <c r="AI97" s="63">
        <f t="shared" si="53"/>
        <v>0.91206035888617842</v>
      </c>
      <c r="AJ97" s="64">
        <f t="shared" si="30"/>
        <v>82.5</v>
      </c>
      <c r="AK97" s="63">
        <f t="shared" si="54"/>
        <v>4.1399999999999999E-2</v>
      </c>
      <c r="AL97" s="57" t="e">
        <f t="shared" si="31"/>
        <v>#REF!</v>
      </c>
      <c r="AM97" s="65" t="e">
        <f t="shared" si="55"/>
        <v>#REF!</v>
      </c>
      <c r="AR97" s="49"/>
    </row>
    <row r="98" spans="1:44" ht="12.75" customHeight="1" x14ac:dyDescent="0.3">
      <c r="A98" s="48">
        <v>89</v>
      </c>
      <c r="B98" s="48" t="s">
        <v>152</v>
      </c>
      <c r="C98" s="49">
        <v>14948876400</v>
      </c>
      <c r="D98" s="49">
        <f t="shared" si="32"/>
        <v>48477249.064269789</v>
      </c>
      <c r="E98" s="59">
        <v>390632000</v>
      </c>
      <c r="F98" s="49">
        <f t="shared" si="56"/>
        <v>6132679.3979921527</v>
      </c>
      <c r="G98" s="49">
        <f t="shared" si="33"/>
        <v>54609928</v>
      </c>
      <c r="H98" s="50">
        <v>10464410.744204521</v>
      </c>
      <c r="I98" s="51">
        <f t="shared" si="34"/>
        <v>5.218633837576041</v>
      </c>
      <c r="J98" s="28">
        <f t="shared" si="35"/>
        <v>8633139</v>
      </c>
      <c r="K98" s="28">
        <f t="shared" si="36"/>
        <v>8633139</v>
      </c>
      <c r="L98" s="52">
        <f t="shared" si="37"/>
        <v>82.5</v>
      </c>
      <c r="M98" s="91"/>
      <c r="N98" s="53">
        <v>8808396</v>
      </c>
      <c r="O98" s="54">
        <v>3.9399999999999998E-2</v>
      </c>
      <c r="P98" s="28">
        <f t="shared" si="38"/>
        <v>9155447</v>
      </c>
      <c r="Q98" s="55">
        <f t="shared" si="39"/>
        <v>87.49128091202401</v>
      </c>
      <c r="R98" s="55">
        <f t="shared" si="40"/>
        <v>0</v>
      </c>
      <c r="S98" s="56">
        <f t="shared" si="41"/>
        <v>0</v>
      </c>
      <c r="T98" s="28">
        <f t="shared" si="42"/>
        <v>0</v>
      </c>
      <c r="U98" s="57">
        <f t="shared" si="43"/>
        <v>522308</v>
      </c>
      <c r="V98" s="57" t="e">
        <f t="shared" si="29"/>
        <v>#REF!</v>
      </c>
      <c r="W98" s="57">
        <f t="shared" si="44"/>
        <v>0</v>
      </c>
      <c r="X98" s="50" t="e">
        <f t="shared" si="45"/>
        <v>#REF!</v>
      </c>
      <c r="Y98" s="58" t="e">
        <f t="shared" si="46"/>
        <v>#REF!</v>
      </c>
      <c r="AA98" s="28">
        <f t="shared" si="47"/>
        <v>0</v>
      </c>
      <c r="AB98" s="28">
        <f t="shared" si="48"/>
        <v>0</v>
      </c>
      <c r="AC98" s="28" t="e">
        <f t="shared" si="49"/>
        <v>#REF!</v>
      </c>
      <c r="AD98" s="55" t="e">
        <f t="shared" si="50"/>
        <v>#REF!</v>
      </c>
      <c r="AG98" s="61" t="str">
        <f t="shared" si="51"/>
        <v>089</v>
      </c>
      <c r="AH98" s="62" t="str">
        <f t="shared" si="52"/>
        <v>Edgartown</v>
      </c>
      <c r="AI98" s="63">
        <f t="shared" si="53"/>
        <v>5.218633837576041</v>
      </c>
      <c r="AJ98" s="64">
        <f t="shared" si="30"/>
        <v>82.5</v>
      </c>
      <c r="AK98" s="63">
        <f t="shared" si="54"/>
        <v>3.9399999999999998E-2</v>
      </c>
      <c r="AL98" s="57" t="e">
        <f t="shared" si="31"/>
        <v>#REF!</v>
      </c>
      <c r="AM98" s="65" t="e">
        <f t="shared" si="55"/>
        <v>#REF!</v>
      </c>
      <c r="AR98" s="49"/>
    </row>
    <row r="99" spans="1:44" ht="12.75" customHeight="1" x14ac:dyDescent="0.3">
      <c r="A99" s="48">
        <v>90</v>
      </c>
      <c r="B99" s="48" t="s">
        <v>153</v>
      </c>
      <c r="C99" s="49">
        <v>871171800</v>
      </c>
      <c r="D99" s="49">
        <f t="shared" si="32"/>
        <v>2825096.0939357444</v>
      </c>
      <c r="E99" s="59">
        <v>60959000</v>
      </c>
      <c r="F99" s="49">
        <f t="shared" si="56"/>
        <v>957018.37899148976</v>
      </c>
      <c r="G99" s="49">
        <f t="shared" si="33"/>
        <v>3782114</v>
      </c>
      <c r="H99" s="50">
        <v>1331689.7374155428</v>
      </c>
      <c r="I99" s="51">
        <f t="shared" si="34"/>
        <v>2.8400864658911331</v>
      </c>
      <c r="J99" s="28">
        <f t="shared" si="35"/>
        <v>1098644</v>
      </c>
      <c r="K99" s="28">
        <f t="shared" si="36"/>
        <v>1098644</v>
      </c>
      <c r="L99" s="52">
        <f t="shared" si="37"/>
        <v>82.5</v>
      </c>
      <c r="M99" s="91"/>
      <c r="N99" s="53">
        <v>1047443</v>
      </c>
      <c r="O99" s="54">
        <v>3.5099999999999999E-2</v>
      </c>
      <c r="P99" s="28">
        <f t="shared" si="38"/>
        <v>1084208</v>
      </c>
      <c r="Q99" s="55">
        <f t="shared" si="39"/>
        <v>81.415961206111021</v>
      </c>
      <c r="R99" s="55">
        <f t="shared" si="40"/>
        <v>1.0840387938889791</v>
      </c>
      <c r="S99" s="56">
        <f t="shared" si="41"/>
        <v>0</v>
      </c>
      <c r="T99" s="28">
        <f t="shared" si="42"/>
        <v>0</v>
      </c>
      <c r="U99" s="57">
        <f t="shared" si="43"/>
        <v>0</v>
      </c>
      <c r="V99" s="57" t="e">
        <f t="shared" si="29"/>
        <v>#REF!</v>
      </c>
      <c r="W99" s="57">
        <f t="shared" si="44"/>
        <v>14436</v>
      </c>
      <c r="X99" s="50" t="e">
        <f t="shared" si="45"/>
        <v>#REF!</v>
      </c>
      <c r="Y99" s="58" t="e">
        <f t="shared" si="46"/>
        <v>#REF!</v>
      </c>
      <c r="AA99" s="28">
        <f t="shared" si="47"/>
        <v>-14436</v>
      </c>
      <c r="AB99" s="28">
        <f t="shared" si="48"/>
        <v>0</v>
      </c>
      <c r="AC99" s="28">
        <f t="shared" si="49"/>
        <v>0</v>
      </c>
      <c r="AD99" s="55" t="e">
        <f t="shared" si="50"/>
        <v>#REF!</v>
      </c>
      <c r="AG99" s="61" t="str">
        <f t="shared" si="51"/>
        <v>090</v>
      </c>
      <c r="AH99" s="62" t="str">
        <f t="shared" si="52"/>
        <v>Egremont</v>
      </c>
      <c r="AI99" s="63">
        <f t="shared" si="53"/>
        <v>2.8400864658911331</v>
      </c>
      <c r="AJ99" s="64">
        <f t="shared" si="30"/>
        <v>82.5</v>
      </c>
      <c r="AK99" s="63">
        <f t="shared" si="54"/>
        <v>3.5099999999999999E-2</v>
      </c>
      <c r="AL99" s="57" t="e">
        <f t="shared" si="31"/>
        <v>#REF!</v>
      </c>
      <c r="AM99" s="65" t="e">
        <f t="shared" si="55"/>
        <v>#REF!</v>
      </c>
      <c r="AR99" s="49"/>
    </row>
    <row r="100" spans="1:44" ht="12.75" customHeight="1" x14ac:dyDescent="0.3">
      <c r="A100" s="48">
        <v>91</v>
      </c>
      <c r="B100" s="48" t="s">
        <v>154</v>
      </c>
      <c r="C100" s="49">
        <v>888586800</v>
      </c>
      <c r="D100" s="49">
        <f t="shared" si="32"/>
        <v>2881570.6589708966</v>
      </c>
      <c r="E100" s="59">
        <v>46444000</v>
      </c>
      <c r="F100" s="49">
        <f t="shared" si="56"/>
        <v>729141.90839549119</v>
      </c>
      <c r="G100" s="49">
        <f t="shared" si="33"/>
        <v>3610713</v>
      </c>
      <c r="H100" s="50">
        <v>3188094.1942179017</v>
      </c>
      <c r="I100" s="51">
        <f t="shared" si="34"/>
        <v>1.1325615806924971</v>
      </c>
      <c r="J100" s="28">
        <f t="shared" si="35"/>
        <v>2630178</v>
      </c>
      <c r="K100" s="28">
        <f t="shared" si="36"/>
        <v>2630178</v>
      </c>
      <c r="L100" s="52">
        <f t="shared" si="37"/>
        <v>82.5</v>
      </c>
      <c r="M100" s="91"/>
      <c r="N100" s="53">
        <v>2696143</v>
      </c>
      <c r="O100" s="54">
        <v>4.3700000000000003E-2</v>
      </c>
      <c r="P100" s="28">
        <f t="shared" si="38"/>
        <v>2813964</v>
      </c>
      <c r="Q100" s="55">
        <f t="shared" si="39"/>
        <v>88.264769751896154</v>
      </c>
      <c r="R100" s="55">
        <f t="shared" si="40"/>
        <v>0</v>
      </c>
      <c r="S100" s="56">
        <f t="shared" si="41"/>
        <v>0</v>
      </c>
      <c r="T100" s="28">
        <f t="shared" si="42"/>
        <v>0</v>
      </c>
      <c r="U100" s="57">
        <f t="shared" si="43"/>
        <v>183786</v>
      </c>
      <c r="V100" s="57" t="e">
        <f t="shared" si="29"/>
        <v>#REF!</v>
      </c>
      <c r="W100" s="57">
        <f t="shared" si="44"/>
        <v>0</v>
      </c>
      <c r="X100" s="50" t="e">
        <f t="shared" si="45"/>
        <v>#REF!</v>
      </c>
      <c r="Y100" s="58" t="e">
        <f t="shared" si="46"/>
        <v>#REF!</v>
      </c>
      <c r="AA100" s="28">
        <f t="shared" si="47"/>
        <v>0</v>
      </c>
      <c r="AB100" s="28">
        <f t="shared" si="48"/>
        <v>0</v>
      </c>
      <c r="AC100" s="28" t="e">
        <f t="shared" si="49"/>
        <v>#REF!</v>
      </c>
      <c r="AD100" s="55" t="e">
        <f t="shared" si="50"/>
        <v>#REF!</v>
      </c>
      <c r="AG100" s="61" t="str">
        <f t="shared" si="51"/>
        <v>091</v>
      </c>
      <c r="AH100" s="62" t="str">
        <f t="shared" si="52"/>
        <v>Erving</v>
      </c>
      <c r="AI100" s="63">
        <f t="shared" si="53"/>
        <v>1.1325615806924971</v>
      </c>
      <c r="AJ100" s="64">
        <f t="shared" si="30"/>
        <v>82.5</v>
      </c>
      <c r="AK100" s="63">
        <f t="shared" si="54"/>
        <v>4.3700000000000003E-2</v>
      </c>
      <c r="AL100" s="57" t="e">
        <f t="shared" si="31"/>
        <v>#REF!</v>
      </c>
      <c r="AM100" s="65" t="e">
        <f t="shared" si="55"/>
        <v>#REF!</v>
      </c>
      <c r="AR100" s="49"/>
    </row>
    <row r="101" spans="1:44" ht="12.75" customHeight="1" x14ac:dyDescent="0.3">
      <c r="A101" s="48">
        <v>92</v>
      </c>
      <c r="B101" s="48" t="s">
        <v>155</v>
      </c>
      <c r="C101" s="49">
        <v>1385759900</v>
      </c>
      <c r="D101" s="49">
        <f t="shared" si="32"/>
        <v>4493837.9325671326</v>
      </c>
      <c r="E101" s="59">
        <v>299229000</v>
      </c>
      <c r="F101" s="49">
        <f t="shared" si="56"/>
        <v>4697709.1574212909</v>
      </c>
      <c r="G101" s="49">
        <f t="shared" si="33"/>
        <v>9191547</v>
      </c>
      <c r="H101" s="50">
        <v>6724758.3537580436</v>
      </c>
      <c r="I101" s="51">
        <f t="shared" si="34"/>
        <v>1.3668219014685374</v>
      </c>
      <c r="J101" s="28">
        <f t="shared" si="35"/>
        <v>5547926</v>
      </c>
      <c r="K101" s="28">
        <f t="shared" si="36"/>
        <v>5547926</v>
      </c>
      <c r="L101" s="52">
        <f t="shared" si="37"/>
        <v>82.5</v>
      </c>
      <c r="M101" s="91"/>
      <c r="N101" s="53">
        <v>5434358</v>
      </c>
      <c r="O101" s="54">
        <v>4.7600000000000003E-2</v>
      </c>
      <c r="P101" s="28">
        <f t="shared" si="38"/>
        <v>5693033</v>
      </c>
      <c r="Q101" s="55">
        <f t="shared" si="39"/>
        <v>84.657807768193223</v>
      </c>
      <c r="R101" s="55">
        <f t="shared" si="40"/>
        <v>0</v>
      </c>
      <c r="S101" s="56">
        <f t="shared" si="41"/>
        <v>0</v>
      </c>
      <c r="T101" s="28">
        <f t="shared" si="42"/>
        <v>0</v>
      </c>
      <c r="U101" s="57">
        <f t="shared" si="43"/>
        <v>145107</v>
      </c>
      <c r="V101" s="57" t="e">
        <f t="shared" si="29"/>
        <v>#REF!</v>
      </c>
      <c r="W101" s="57">
        <f t="shared" si="44"/>
        <v>0</v>
      </c>
      <c r="X101" s="50" t="e">
        <f t="shared" si="45"/>
        <v>#REF!</v>
      </c>
      <c r="Y101" s="58" t="e">
        <f t="shared" si="46"/>
        <v>#REF!</v>
      </c>
      <c r="AA101" s="28">
        <f t="shared" si="47"/>
        <v>0</v>
      </c>
      <c r="AB101" s="28">
        <f t="shared" si="48"/>
        <v>0</v>
      </c>
      <c r="AC101" s="28" t="e">
        <f t="shared" si="49"/>
        <v>#REF!</v>
      </c>
      <c r="AD101" s="55" t="e">
        <f t="shared" si="50"/>
        <v>#REF!</v>
      </c>
      <c r="AG101" s="61" t="str">
        <f t="shared" si="51"/>
        <v>092</v>
      </c>
      <c r="AH101" s="62" t="str">
        <f t="shared" si="52"/>
        <v>Essex</v>
      </c>
      <c r="AI101" s="63">
        <f t="shared" si="53"/>
        <v>1.3668219014685374</v>
      </c>
      <c r="AJ101" s="64">
        <f t="shared" si="30"/>
        <v>82.5</v>
      </c>
      <c r="AK101" s="63">
        <f t="shared" si="54"/>
        <v>4.7600000000000003E-2</v>
      </c>
      <c r="AL101" s="57" t="e">
        <f t="shared" si="31"/>
        <v>#REF!</v>
      </c>
      <c r="AM101" s="65" t="e">
        <f t="shared" si="55"/>
        <v>#REF!</v>
      </c>
      <c r="AR101" s="49"/>
    </row>
    <row r="102" spans="1:44" ht="12.75" customHeight="1" x14ac:dyDescent="0.3">
      <c r="A102" s="48">
        <v>93</v>
      </c>
      <c r="B102" s="48" t="s">
        <v>156</v>
      </c>
      <c r="C102" s="49">
        <v>8839550700</v>
      </c>
      <c r="D102" s="49">
        <f t="shared" si="32"/>
        <v>28665505.649651393</v>
      </c>
      <c r="E102" s="59">
        <v>1269313000</v>
      </c>
      <c r="F102" s="49">
        <f t="shared" si="56"/>
        <v>19927424.493394326</v>
      </c>
      <c r="G102" s="49">
        <f t="shared" si="33"/>
        <v>48592930</v>
      </c>
      <c r="H102" s="50">
        <v>172711734.58173999</v>
      </c>
      <c r="I102" s="51">
        <f t="shared" si="34"/>
        <v>0.28135279932008456</v>
      </c>
      <c r="J102" s="28">
        <f t="shared" si="35"/>
        <v>142487181</v>
      </c>
      <c r="K102" s="28">
        <f t="shared" si="36"/>
        <v>48592930</v>
      </c>
      <c r="L102" s="52">
        <f t="shared" si="37"/>
        <v>28.14</v>
      </c>
      <c r="M102" s="91"/>
      <c r="N102" s="53">
        <v>43738229</v>
      </c>
      <c r="O102" s="54">
        <v>4.82E-2</v>
      </c>
      <c r="P102" s="28">
        <f t="shared" si="38"/>
        <v>45846412</v>
      </c>
      <c r="Q102" s="55">
        <f t="shared" si="39"/>
        <v>26.545047509960639</v>
      </c>
      <c r="R102" s="55">
        <f t="shared" si="40"/>
        <v>1.5949524900393612</v>
      </c>
      <c r="S102" s="56">
        <f t="shared" si="41"/>
        <v>0</v>
      </c>
      <c r="T102" s="28">
        <f t="shared" si="42"/>
        <v>0</v>
      </c>
      <c r="U102" s="57">
        <f t="shared" si="43"/>
        <v>0</v>
      </c>
      <c r="V102" s="57" t="e">
        <f t="shared" si="29"/>
        <v>#REF!</v>
      </c>
      <c r="W102" s="57">
        <f t="shared" si="44"/>
        <v>0</v>
      </c>
      <c r="X102" s="50" t="e">
        <f t="shared" si="45"/>
        <v>#REF!</v>
      </c>
      <c r="Y102" s="58" t="e">
        <f t="shared" si="46"/>
        <v>#REF!</v>
      </c>
      <c r="AA102" s="28">
        <f t="shared" si="47"/>
        <v>-2746518</v>
      </c>
      <c r="AB102" s="28">
        <f t="shared" si="48"/>
        <v>-2746518</v>
      </c>
      <c r="AC102" s="28">
        <f t="shared" si="49"/>
        <v>0</v>
      </c>
      <c r="AD102" s="55" t="e">
        <f t="shared" si="50"/>
        <v>#REF!</v>
      </c>
      <c r="AG102" s="61" t="str">
        <f t="shared" si="51"/>
        <v>093</v>
      </c>
      <c r="AH102" s="62" t="str">
        <f t="shared" si="52"/>
        <v>Everett</v>
      </c>
      <c r="AI102" s="63">
        <f t="shared" si="53"/>
        <v>0.28135279932008456</v>
      </c>
      <c r="AJ102" s="64">
        <f t="shared" si="30"/>
        <v>28.14</v>
      </c>
      <c r="AK102" s="63">
        <f t="shared" si="54"/>
        <v>4.82E-2</v>
      </c>
      <c r="AL102" s="57" t="e">
        <f t="shared" si="31"/>
        <v>#REF!</v>
      </c>
      <c r="AM102" s="65" t="e">
        <f t="shared" si="55"/>
        <v>#REF!</v>
      </c>
      <c r="AR102" s="49"/>
    </row>
    <row r="103" spans="1:44" ht="12.75" customHeight="1" x14ac:dyDescent="0.3">
      <c r="A103" s="48">
        <v>94</v>
      </c>
      <c r="B103" s="48" t="s">
        <v>157</v>
      </c>
      <c r="C103" s="49">
        <v>3499585400</v>
      </c>
      <c r="D103" s="49">
        <f t="shared" si="32"/>
        <v>11348697.28787658</v>
      </c>
      <c r="E103" s="59">
        <v>632095000</v>
      </c>
      <c r="F103" s="49">
        <f t="shared" si="56"/>
        <v>9923498.2901396956</v>
      </c>
      <c r="G103" s="49">
        <f t="shared" si="33"/>
        <v>21272196</v>
      </c>
      <c r="H103" s="50">
        <v>29127762.120026819</v>
      </c>
      <c r="I103" s="51">
        <f t="shared" si="34"/>
        <v>0.7303065684326735</v>
      </c>
      <c r="J103" s="28">
        <f t="shared" si="35"/>
        <v>24030404</v>
      </c>
      <c r="K103" s="28">
        <f t="shared" si="36"/>
        <v>21272196</v>
      </c>
      <c r="L103" s="52">
        <f t="shared" si="37"/>
        <v>73.03</v>
      </c>
      <c r="M103" s="91"/>
      <c r="N103" s="53">
        <v>17807773</v>
      </c>
      <c r="O103" s="54">
        <v>3.78E-2</v>
      </c>
      <c r="P103" s="28">
        <f t="shared" si="38"/>
        <v>18480907</v>
      </c>
      <c r="Q103" s="55">
        <f t="shared" si="39"/>
        <v>63.447740763075771</v>
      </c>
      <c r="R103" s="55">
        <f t="shared" si="40"/>
        <v>9.5822592369242301</v>
      </c>
      <c r="S103" s="56">
        <f t="shared" si="41"/>
        <v>0.02</v>
      </c>
      <c r="T103" s="28">
        <f t="shared" si="42"/>
        <v>356155</v>
      </c>
      <c r="U103" s="57">
        <f t="shared" si="43"/>
        <v>0</v>
      </c>
      <c r="V103" s="57" t="e">
        <f t="shared" si="29"/>
        <v>#REF!</v>
      </c>
      <c r="W103" s="57">
        <f t="shared" si="44"/>
        <v>0</v>
      </c>
      <c r="X103" s="50" t="e">
        <f t="shared" si="45"/>
        <v>#REF!</v>
      </c>
      <c r="Y103" s="58" t="e">
        <f t="shared" si="46"/>
        <v>#REF!</v>
      </c>
      <c r="AA103" s="28">
        <f t="shared" si="47"/>
        <v>-2791289</v>
      </c>
      <c r="AB103" s="28">
        <f t="shared" si="48"/>
        <v>-2435134</v>
      </c>
      <c r="AC103" s="28">
        <f t="shared" si="49"/>
        <v>0</v>
      </c>
      <c r="AD103" s="55" t="e">
        <f t="shared" si="50"/>
        <v>#REF!</v>
      </c>
      <c r="AG103" s="61" t="str">
        <f t="shared" si="51"/>
        <v>094</v>
      </c>
      <c r="AH103" s="62" t="str">
        <f t="shared" si="52"/>
        <v>Fairhaven</v>
      </c>
      <c r="AI103" s="63">
        <f t="shared" si="53"/>
        <v>0.7303065684326735</v>
      </c>
      <c r="AJ103" s="64">
        <f t="shared" si="30"/>
        <v>73.03</v>
      </c>
      <c r="AK103" s="63">
        <f t="shared" si="54"/>
        <v>3.78E-2</v>
      </c>
      <c r="AL103" s="57" t="e">
        <f t="shared" si="31"/>
        <v>#REF!</v>
      </c>
      <c r="AM103" s="65" t="e">
        <f t="shared" si="55"/>
        <v>#REF!</v>
      </c>
      <c r="AR103" s="49"/>
    </row>
    <row r="104" spans="1:44" ht="12.75" customHeight="1" x14ac:dyDescent="0.3">
      <c r="A104" s="48">
        <v>95</v>
      </c>
      <c r="B104" s="48" t="s">
        <v>158</v>
      </c>
      <c r="C104" s="49">
        <v>10205200700</v>
      </c>
      <c r="D104" s="49">
        <f t="shared" si="32"/>
        <v>33094129.809298605</v>
      </c>
      <c r="E104" s="59">
        <v>2097649000</v>
      </c>
      <c r="F104" s="49">
        <f t="shared" si="56"/>
        <v>32931784.407111656</v>
      </c>
      <c r="G104" s="49">
        <f t="shared" si="33"/>
        <v>66025914</v>
      </c>
      <c r="H104" s="50">
        <v>299409473.22627181</v>
      </c>
      <c r="I104" s="51">
        <f t="shared" si="34"/>
        <v>0.22052045744759197</v>
      </c>
      <c r="J104" s="28">
        <f t="shared" si="35"/>
        <v>247012815</v>
      </c>
      <c r="K104" s="28">
        <f t="shared" si="36"/>
        <v>66025914</v>
      </c>
      <c r="L104" s="52">
        <f t="shared" si="37"/>
        <v>22.05</v>
      </c>
      <c r="M104" s="91"/>
      <c r="N104" s="53">
        <v>44851394</v>
      </c>
      <c r="O104" s="54">
        <v>4.2099999999999999E-2</v>
      </c>
      <c r="P104" s="28">
        <f t="shared" si="38"/>
        <v>46739638</v>
      </c>
      <c r="Q104" s="55">
        <f t="shared" si="39"/>
        <v>15.610607605818002</v>
      </c>
      <c r="R104" s="55">
        <f t="shared" si="40"/>
        <v>6.4393923941819988</v>
      </c>
      <c r="S104" s="56">
        <f t="shared" si="41"/>
        <v>0.01</v>
      </c>
      <c r="T104" s="28">
        <f t="shared" si="42"/>
        <v>448514</v>
      </c>
      <c r="U104" s="57">
        <f t="shared" si="43"/>
        <v>0</v>
      </c>
      <c r="V104" s="57" t="e">
        <f t="shared" si="29"/>
        <v>#REF!</v>
      </c>
      <c r="W104" s="57">
        <f t="shared" si="44"/>
        <v>0</v>
      </c>
      <c r="X104" s="50" t="e">
        <f t="shared" si="45"/>
        <v>#REF!</v>
      </c>
      <c r="Y104" s="58" t="e">
        <f t="shared" si="46"/>
        <v>#REF!</v>
      </c>
      <c r="AA104" s="28">
        <f t="shared" si="47"/>
        <v>-19286276</v>
      </c>
      <c r="AB104" s="28">
        <f t="shared" si="48"/>
        <v>-18837762</v>
      </c>
      <c r="AC104" s="28">
        <f t="shared" si="49"/>
        <v>0</v>
      </c>
      <c r="AD104" s="55" t="e">
        <f t="shared" si="50"/>
        <v>#REF!</v>
      </c>
      <c r="AG104" s="61" t="str">
        <f t="shared" si="51"/>
        <v>095</v>
      </c>
      <c r="AH104" s="62" t="str">
        <f t="shared" si="52"/>
        <v>Fall River</v>
      </c>
      <c r="AI104" s="63">
        <f t="shared" si="53"/>
        <v>0.22052045744759197</v>
      </c>
      <c r="AJ104" s="64">
        <f t="shared" si="30"/>
        <v>22.05</v>
      </c>
      <c r="AK104" s="63">
        <f t="shared" si="54"/>
        <v>4.2099999999999999E-2</v>
      </c>
      <c r="AL104" s="57" t="e">
        <f t="shared" si="31"/>
        <v>#REF!</v>
      </c>
      <c r="AM104" s="65" t="e">
        <f t="shared" si="55"/>
        <v>#REF!</v>
      </c>
      <c r="AR104" s="49"/>
    </row>
    <row r="105" spans="1:44" ht="12.75" customHeight="1" x14ac:dyDescent="0.3">
      <c r="A105" s="48">
        <v>96</v>
      </c>
      <c r="B105" s="48" t="s">
        <v>159</v>
      </c>
      <c r="C105" s="49">
        <v>21506621800</v>
      </c>
      <c r="D105" s="49">
        <f t="shared" si="32"/>
        <v>69743158.859060094</v>
      </c>
      <c r="E105" s="59">
        <v>1943835000</v>
      </c>
      <c r="F105" s="49">
        <f t="shared" si="56"/>
        <v>30517000.290800743</v>
      </c>
      <c r="G105" s="49">
        <f t="shared" si="33"/>
        <v>100260159</v>
      </c>
      <c r="H105" s="50">
        <v>48517236.666528977</v>
      </c>
      <c r="I105" s="51">
        <f t="shared" si="34"/>
        <v>2.0664853542486967</v>
      </c>
      <c r="J105" s="28">
        <f t="shared" si="35"/>
        <v>40026720</v>
      </c>
      <c r="K105" s="28">
        <f t="shared" si="36"/>
        <v>40026720</v>
      </c>
      <c r="L105" s="52">
        <f t="shared" si="37"/>
        <v>82.5</v>
      </c>
      <c r="M105" s="91"/>
      <c r="N105" s="53">
        <v>39214950</v>
      </c>
      <c r="O105" s="54">
        <v>5.0700000000000002E-2</v>
      </c>
      <c r="P105" s="28">
        <f t="shared" si="38"/>
        <v>41203148</v>
      </c>
      <c r="Q105" s="55">
        <f t="shared" si="39"/>
        <v>84.924762478126013</v>
      </c>
      <c r="R105" s="55">
        <f t="shared" si="40"/>
        <v>0</v>
      </c>
      <c r="S105" s="56">
        <f t="shared" si="41"/>
        <v>0</v>
      </c>
      <c r="T105" s="28">
        <f t="shared" si="42"/>
        <v>0</v>
      </c>
      <c r="U105" s="57">
        <f t="shared" si="43"/>
        <v>1176428</v>
      </c>
      <c r="V105" s="57" t="e">
        <f t="shared" si="29"/>
        <v>#REF!</v>
      </c>
      <c r="W105" s="57">
        <f t="shared" si="44"/>
        <v>0</v>
      </c>
      <c r="X105" s="50" t="e">
        <f t="shared" si="45"/>
        <v>#REF!</v>
      </c>
      <c r="Y105" s="58" t="e">
        <f t="shared" si="46"/>
        <v>#REF!</v>
      </c>
      <c r="AA105" s="28">
        <f t="shared" si="47"/>
        <v>0</v>
      </c>
      <c r="AB105" s="28">
        <f t="shared" si="48"/>
        <v>0</v>
      </c>
      <c r="AC105" s="28" t="e">
        <f t="shared" si="49"/>
        <v>#REF!</v>
      </c>
      <c r="AD105" s="55" t="e">
        <f t="shared" si="50"/>
        <v>#REF!</v>
      </c>
      <c r="AG105" s="61" t="str">
        <f t="shared" si="51"/>
        <v>096</v>
      </c>
      <c r="AH105" s="62" t="str">
        <f t="shared" si="52"/>
        <v>Falmouth</v>
      </c>
      <c r="AI105" s="63">
        <f t="shared" si="53"/>
        <v>2.0664853542486967</v>
      </c>
      <c r="AJ105" s="64">
        <f t="shared" si="30"/>
        <v>82.5</v>
      </c>
      <c r="AK105" s="63">
        <f t="shared" si="54"/>
        <v>5.0700000000000002E-2</v>
      </c>
      <c r="AL105" s="57" t="e">
        <f t="shared" si="31"/>
        <v>#REF!</v>
      </c>
      <c r="AM105" s="65" t="e">
        <f t="shared" si="55"/>
        <v>#REF!</v>
      </c>
      <c r="AR105" s="49"/>
    </row>
    <row r="106" spans="1:44" ht="12.75" customHeight="1" x14ac:dyDescent="0.3">
      <c r="A106" s="48">
        <v>97</v>
      </c>
      <c r="B106" s="48" t="s">
        <v>160</v>
      </c>
      <c r="C106" s="49">
        <v>4850966700</v>
      </c>
      <c r="D106" s="49">
        <f t="shared" si="32"/>
        <v>15731049.921476301</v>
      </c>
      <c r="E106" s="59">
        <v>1061558000</v>
      </c>
      <c r="F106" s="49">
        <f t="shared" si="56"/>
        <v>16665800.232376644</v>
      </c>
      <c r="G106" s="49">
        <f t="shared" si="33"/>
        <v>32396850</v>
      </c>
      <c r="H106" s="50">
        <v>118779723.87957612</v>
      </c>
      <c r="I106" s="51">
        <f t="shared" si="34"/>
        <v>0.27274730856291002</v>
      </c>
      <c r="J106" s="28">
        <f t="shared" si="35"/>
        <v>97993272</v>
      </c>
      <c r="K106" s="28">
        <f t="shared" si="36"/>
        <v>32396850</v>
      </c>
      <c r="L106" s="52">
        <f t="shared" si="37"/>
        <v>27.27</v>
      </c>
      <c r="M106" s="91"/>
      <c r="N106" s="53">
        <v>24907660</v>
      </c>
      <c r="O106" s="54">
        <v>3.9300000000000002E-2</v>
      </c>
      <c r="P106" s="28">
        <f t="shared" si="38"/>
        <v>25886531</v>
      </c>
      <c r="Q106" s="55">
        <f t="shared" si="39"/>
        <v>21.793728891174098</v>
      </c>
      <c r="R106" s="55">
        <f t="shared" si="40"/>
        <v>5.4762711088259017</v>
      </c>
      <c r="S106" s="56">
        <f t="shared" si="41"/>
        <v>0.01</v>
      </c>
      <c r="T106" s="28">
        <f t="shared" si="42"/>
        <v>249077</v>
      </c>
      <c r="U106" s="57">
        <f t="shared" si="43"/>
        <v>0</v>
      </c>
      <c r="V106" s="57" t="e">
        <f t="shared" si="29"/>
        <v>#REF!</v>
      </c>
      <c r="W106" s="57">
        <f t="shared" si="44"/>
        <v>0</v>
      </c>
      <c r="X106" s="50" t="e">
        <f t="shared" si="45"/>
        <v>#REF!</v>
      </c>
      <c r="Y106" s="58" t="e">
        <f t="shared" si="46"/>
        <v>#REF!</v>
      </c>
      <c r="AA106" s="28">
        <f t="shared" si="47"/>
        <v>-6510319</v>
      </c>
      <c r="AB106" s="28">
        <f t="shared" si="48"/>
        <v>-6261242</v>
      </c>
      <c r="AC106" s="28">
        <f t="shared" si="49"/>
        <v>0</v>
      </c>
      <c r="AD106" s="55" t="e">
        <f t="shared" si="50"/>
        <v>#REF!</v>
      </c>
      <c r="AG106" s="61" t="str">
        <f t="shared" si="51"/>
        <v>097</v>
      </c>
      <c r="AH106" s="62" t="str">
        <f t="shared" si="52"/>
        <v>Fitchburg</v>
      </c>
      <c r="AI106" s="63">
        <f t="shared" si="53"/>
        <v>0.27274730856291002</v>
      </c>
      <c r="AJ106" s="64">
        <f t="shared" si="30"/>
        <v>27.27</v>
      </c>
      <c r="AK106" s="63">
        <f t="shared" si="54"/>
        <v>3.9300000000000002E-2</v>
      </c>
      <c r="AL106" s="57" t="e">
        <f t="shared" si="31"/>
        <v>#REF!</v>
      </c>
      <c r="AM106" s="65" t="e">
        <f t="shared" si="55"/>
        <v>#REF!</v>
      </c>
      <c r="AR106" s="49"/>
    </row>
    <row r="107" spans="1:44" ht="12.75" customHeight="1" x14ac:dyDescent="0.3">
      <c r="A107" s="48">
        <v>98</v>
      </c>
      <c r="B107" s="48" t="s">
        <v>161</v>
      </c>
      <c r="C107" s="49">
        <v>203461600</v>
      </c>
      <c r="D107" s="49">
        <f t="shared" si="32"/>
        <v>659799.33168855647</v>
      </c>
      <c r="E107" s="59">
        <v>16572000</v>
      </c>
      <c r="F107" s="49">
        <f t="shared" si="56"/>
        <v>260170.09098979589</v>
      </c>
      <c r="G107" s="49">
        <f t="shared" si="33"/>
        <v>919969</v>
      </c>
      <c r="H107" s="50">
        <v>1427794.2708764139</v>
      </c>
      <c r="I107" s="51">
        <f t="shared" si="34"/>
        <v>0.6443288215712627</v>
      </c>
      <c r="J107" s="28">
        <f t="shared" si="35"/>
        <v>1177930</v>
      </c>
      <c r="K107" s="28">
        <f t="shared" si="36"/>
        <v>919969</v>
      </c>
      <c r="L107" s="52">
        <f t="shared" si="37"/>
        <v>64.430000000000007</v>
      </c>
      <c r="M107" s="91"/>
      <c r="N107" s="53">
        <v>796736</v>
      </c>
      <c r="O107" s="54">
        <v>3.9399999999999998E-2</v>
      </c>
      <c r="P107" s="28">
        <f t="shared" si="38"/>
        <v>828127</v>
      </c>
      <c r="Q107" s="55">
        <f t="shared" si="39"/>
        <v>58.000442843328969</v>
      </c>
      <c r="R107" s="55">
        <f t="shared" si="40"/>
        <v>6.4295571566710379</v>
      </c>
      <c r="S107" s="56">
        <f t="shared" si="41"/>
        <v>0.01</v>
      </c>
      <c r="T107" s="28">
        <f t="shared" si="42"/>
        <v>7967</v>
      </c>
      <c r="U107" s="57">
        <f t="shared" si="43"/>
        <v>0</v>
      </c>
      <c r="V107" s="57" t="e">
        <f t="shared" si="29"/>
        <v>#REF!</v>
      </c>
      <c r="W107" s="57">
        <f t="shared" si="44"/>
        <v>0</v>
      </c>
      <c r="X107" s="50" t="e">
        <f t="shared" si="45"/>
        <v>#REF!</v>
      </c>
      <c r="Y107" s="58" t="e">
        <f t="shared" si="46"/>
        <v>#REF!</v>
      </c>
      <c r="AA107" s="28">
        <f t="shared" si="47"/>
        <v>-91842</v>
      </c>
      <c r="AB107" s="28">
        <f t="shared" si="48"/>
        <v>-83875</v>
      </c>
      <c r="AC107" s="28">
        <f t="shared" si="49"/>
        <v>0</v>
      </c>
      <c r="AD107" s="55" t="e">
        <f t="shared" si="50"/>
        <v>#REF!</v>
      </c>
      <c r="AG107" s="61" t="str">
        <f t="shared" si="51"/>
        <v>098</v>
      </c>
      <c r="AH107" s="62" t="str">
        <f t="shared" si="52"/>
        <v>Florida</v>
      </c>
      <c r="AI107" s="63">
        <f t="shared" si="53"/>
        <v>0.6443288215712627</v>
      </c>
      <c r="AJ107" s="64">
        <f t="shared" si="30"/>
        <v>64.430000000000007</v>
      </c>
      <c r="AK107" s="63">
        <f t="shared" si="54"/>
        <v>3.9399999999999998E-2</v>
      </c>
      <c r="AL107" s="57" t="e">
        <f t="shared" si="31"/>
        <v>#REF!</v>
      </c>
      <c r="AM107" s="65" t="e">
        <f t="shared" si="55"/>
        <v>#REF!</v>
      </c>
      <c r="AR107" s="49"/>
    </row>
    <row r="108" spans="1:44" ht="12.75" customHeight="1" x14ac:dyDescent="0.3">
      <c r="A108" s="48">
        <v>99</v>
      </c>
      <c r="B108" s="48" t="s">
        <v>162</v>
      </c>
      <c r="C108" s="49">
        <v>4537534100</v>
      </c>
      <c r="D108" s="49">
        <f t="shared" si="32"/>
        <v>14714629.03414716</v>
      </c>
      <c r="E108" s="59">
        <v>1244431000</v>
      </c>
      <c r="F108" s="49">
        <f t="shared" si="56"/>
        <v>19536792.571839411</v>
      </c>
      <c r="G108" s="49">
        <f t="shared" si="33"/>
        <v>34251422</v>
      </c>
      <c r="H108" s="50">
        <v>38514888.462238394</v>
      </c>
      <c r="I108" s="51">
        <f t="shared" si="34"/>
        <v>0.88930341921102862</v>
      </c>
      <c r="J108" s="28">
        <f t="shared" si="35"/>
        <v>31774783</v>
      </c>
      <c r="K108" s="28">
        <f t="shared" si="36"/>
        <v>31774783</v>
      </c>
      <c r="L108" s="52">
        <f t="shared" si="37"/>
        <v>82.5</v>
      </c>
      <c r="M108" s="91"/>
      <c r="N108" s="53">
        <v>29533927</v>
      </c>
      <c r="O108" s="54">
        <v>4.4199999999999996E-2</v>
      </c>
      <c r="P108" s="28">
        <f t="shared" si="38"/>
        <v>30839327</v>
      </c>
      <c r="Q108" s="55">
        <f t="shared" si="39"/>
        <v>80.071183459965525</v>
      </c>
      <c r="R108" s="55">
        <f t="shared" si="40"/>
        <v>2.4288165400344752</v>
      </c>
      <c r="S108" s="56">
        <f t="shared" si="41"/>
        <v>0</v>
      </c>
      <c r="T108" s="28">
        <f t="shared" si="42"/>
        <v>0</v>
      </c>
      <c r="U108" s="57">
        <f t="shared" si="43"/>
        <v>0</v>
      </c>
      <c r="V108" s="57" t="e">
        <f t="shared" si="29"/>
        <v>#REF!</v>
      </c>
      <c r="W108" s="57">
        <f t="shared" si="44"/>
        <v>0</v>
      </c>
      <c r="X108" s="50" t="e">
        <f t="shared" si="45"/>
        <v>#REF!</v>
      </c>
      <c r="Y108" s="58" t="e">
        <f t="shared" si="46"/>
        <v>#REF!</v>
      </c>
      <c r="AA108" s="28">
        <f t="shared" si="47"/>
        <v>-935456</v>
      </c>
      <c r="AB108" s="28">
        <f t="shared" si="48"/>
        <v>-935456</v>
      </c>
      <c r="AC108" s="28">
        <f t="shared" si="49"/>
        <v>0</v>
      </c>
      <c r="AD108" s="55" t="e">
        <f t="shared" si="50"/>
        <v>#REF!</v>
      </c>
      <c r="AG108" s="61" t="str">
        <f t="shared" si="51"/>
        <v>099</v>
      </c>
      <c r="AH108" s="62" t="str">
        <f t="shared" si="52"/>
        <v>Foxborough</v>
      </c>
      <c r="AI108" s="63">
        <f t="shared" si="53"/>
        <v>0.88930341921102862</v>
      </c>
      <c r="AJ108" s="64">
        <f t="shared" si="30"/>
        <v>82.5</v>
      </c>
      <c r="AK108" s="63">
        <f t="shared" si="54"/>
        <v>4.4199999999999996E-2</v>
      </c>
      <c r="AL108" s="57" t="e">
        <f t="shared" si="31"/>
        <v>#REF!</v>
      </c>
      <c r="AM108" s="65" t="e">
        <f t="shared" si="55"/>
        <v>#REF!</v>
      </c>
      <c r="AR108" s="49"/>
    </row>
    <row r="109" spans="1:44" ht="12.75" customHeight="1" x14ac:dyDescent="0.3">
      <c r="A109" s="48">
        <v>100</v>
      </c>
      <c r="B109" s="48" t="s">
        <v>163</v>
      </c>
      <c r="C109" s="49">
        <v>15369317800</v>
      </c>
      <c r="D109" s="49">
        <f t="shared" si="32"/>
        <v>49840685.480449557</v>
      </c>
      <c r="E109" s="59">
        <v>3189579000</v>
      </c>
      <c r="F109" s="49">
        <f t="shared" si="56"/>
        <v>50074406.145856999</v>
      </c>
      <c r="G109" s="49">
        <f t="shared" si="33"/>
        <v>99915092</v>
      </c>
      <c r="H109" s="50">
        <v>190406283.71656725</v>
      </c>
      <c r="I109" s="51">
        <f t="shared" si="34"/>
        <v>0.52474682058671152</v>
      </c>
      <c r="J109" s="28">
        <f t="shared" si="35"/>
        <v>157085184</v>
      </c>
      <c r="K109" s="28">
        <f t="shared" si="36"/>
        <v>99915092</v>
      </c>
      <c r="L109" s="52">
        <f t="shared" si="37"/>
        <v>52.47</v>
      </c>
      <c r="M109" s="91"/>
      <c r="N109" s="53">
        <v>85139758</v>
      </c>
      <c r="O109" s="54">
        <v>3.73E-2</v>
      </c>
      <c r="P109" s="28">
        <f t="shared" si="38"/>
        <v>88315471</v>
      </c>
      <c r="Q109" s="55">
        <f t="shared" si="39"/>
        <v>46.382645192247757</v>
      </c>
      <c r="R109" s="55">
        <f t="shared" si="40"/>
        <v>6.0873548077522415</v>
      </c>
      <c r="S109" s="56">
        <f t="shared" si="41"/>
        <v>0.01</v>
      </c>
      <c r="T109" s="28">
        <f t="shared" si="42"/>
        <v>851398</v>
      </c>
      <c r="U109" s="57">
        <f t="shared" si="43"/>
        <v>0</v>
      </c>
      <c r="V109" s="57" t="e">
        <f t="shared" si="29"/>
        <v>#REF!</v>
      </c>
      <c r="W109" s="57">
        <f t="shared" si="44"/>
        <v>0</v>
      </c>
      <c r="X109" s="50" t="e">
        <f t="shared" si="45"/>
        <v>#REF!</v>
      </c>
      <c r="Y109" s="58" t="e">
        <f t="shared" si="46"/>
        <v>#REF!</v>
      </c>
      <c r="AA109" s="28">
        <f t="shared" si="47"/>
        <v>-11599621</v>
      </c>
      <c r="AB109" s="28">
        <f t="shared" si="48"/>
        <v>-10748223</v>
      </c>
      <c r="AC109" s="28">
        <f t="shared" si="49"/>
        <v>0</v>
      </c>
      <c r="AD109" s="55" t="e">
        <f t="shared" si="50"/>
        <v>#REF!</v>
      </c>
      <c r="AG109" s="61" t="str">
        <f t="shared" si="51"/>
        <v>100</v>
      </c>
      <c r="AH109" s="62" t="str">
        <f t="shared" si="52"/>
        <v>Framingham</v>
      </c>
      <c r="AI109" s="63">
        <f t="shared" si="53"/>
        <v>0.52474682058671152</v>
      </c>
      <c r="AJ109" s="64">
        <f t="shared" si="30"/>
        <v>52.47</v>
      </c>
      <c r="AK109" s="63">
        <f t="shared" si="54"/>
        <v>3.73E-2</v>
      </c>
      <c r="AL109" s="57" t="e">
        <f t="shared" si="31"/>
        <v>#REF!</v>
      </c>
      <c r="AM109" s="65" t="e">
        <f t="shared" si="55"/>
        <v>#REF!</v>
      </c>
      <c r="AR109" s="49"/>
    </row>
    <row r="110" spans="1:44" ht="12.75" customHeight="1" x14ac:dyDescent="0.3">
      <c r="A110" s="48">
        <v>101</v>
      </c>
      <c r="B110" s="48" t="s">
        <v>164</v>
      </c>
      <c r="C110" s="49">
        <v>8538330900</v>
      </c>
      <c r="D110" s="49">
        <f t="shared" si="32"/>
        <v>27688689.273827352</v>
      </c>
      <c r="E110" s="59">
        <v>2159086000</v>
      </c>
      <c r="F110" s="49">
        <f t="shared" si="56"/>
        <v>33896307.088751778</v>
      </c>
      <c r="G110" s="49">
        <f t="shared" si="33"/>
        <v>61584996</v>
      </c>
      <c r="H110" s="50">
        <v>72296451.647654057</v>
      </c>
      <c r="I110" s="51">
        <f t="shared" si="34"/>
        <v>0.85183981504572737</v>
      </c>
      <c r="J110" s="28">
        <f t="shared" si="35"/>
        <v>59644573</v>
      </c>
      <c r="K110" s="28">
        <f t="shared" si="36"/>
        <v>59644573</v>
      </c>
      <c r="L110" s="52">
        <f t="shared" si="37"/>
        <v>82.5</v>
      </c>
      <c r="M110" s="91"/>
      <c r="N110" s="53">
        <v>52863451</v>
      </c>
      <c r="O110" s="54">
        <v>4.4500000000000005E-2</v>
      </c>
      <c r="P110" s="28">
        <f t="shared" si="38"/>
        <v>55215875</v>
      </c>
      <c r="Q110" s="55">
        <f t="shared" si="39"/>
        <v>76.374253150212112</v>
      </c>
      <c r="R110" s="55">
        <f t="shared" si="40"/>
        <v>6.1257468497878875</v>
      </c>
      <c r="S110" s="56">
        <f t="shared" si="41"/>
        <v>0.01</v>
      </c>
      <c r="T110" s="28">
        <f t="shared" si="42"/>
        <v>528635</v>
      </c>
      <c r="U110" s="57">
        <f t="shared" si="43"/>
        <v>0</v>
      </c>
      <c r="V110" s="57" t="e">
        <f t="shared" si="29"/>
        <v>#REF!</v>
      </c>
      <c r="W110" s="57">
        <f t="shared" si="44"/>
        <v>0</v>
      </c>
      <c r="X110" s="50" t="e">
        <f t="shared" si="45"/>
        <v>#REF!</v>
      </c>
      <c r="Y110" s="58" t="e">
        <f t="shared" si="46"/>
        <v>#REF!</v>
      </c>
      <c r="AA110" s="28">
        <f t="shared" si="47"/>
        <v>-4428698</v>
      </c>
      <c r="AB110" s="28">
        <f t="shared" si="48"/>
        <v>-3900063</v>
      </c>
      <c r="AC110" s="28">
        <f t="shared" si="49"/>
        <v>0</v>
      </c>
      <c r="AD110" s="55" t="e">
        <f t="shared" si="50"/>
        <v>#REF!</v>
      </c>
      <c r="AG110" s="61" t="str">
        <f t="shared" si="51"/>
        <v>101</v>
      </c>
      <c r="AH110" s="62" t="str">
        <f t="shared" si="52"/>
        <v>Franklin</v>
      </c>
      <c r="AI110" s="63">
        <f t="shared" si="53"/>
        <v>0.85183981504572737</v>
      </c>
      <c r="AJ110" s="64">
        <f t="shared" si="30"/>
        <v>82.5</v>
      </c>
      <c r="AK110" s="63">
        <f t="shared" si="54"/>
        <v>4.4500000000000005E-2</v>
      </c>
      <c r="AL110" s="57" t="e">
        <f t="shared" si="31"/>
        <v>#REF!</v>
      </c>
      <c r="AM110" s="65" t="e">
        <f t="shared" si="55"/>
        <v>#REF!</v>
      </c>
      <c r="AR110" s="49"/>
    </row>
    <row r="111" spans="1:44" ht="12.75" customHeight="1" x14ac:dyDescent="0.3">
      <c r="A111" s="48">
        <v>102</v>
      </c>
      <c r="B111" s="48" t="s">
        <v>165</v>
      </c>
      <c r="C111" s="49">
        <v>2308870800</v>
      </c>
      <c r="D111" s="49">
        <f t="shared" si="32"/>
        <v>7487365.7279566405</v>
      </c>
      <c r="E111" s="59">
        <v>424016000</v>
      </c>
      <c r="F111" s="49">
        <f t="shared" si="56"/>
        <v>6656787.4306739857</v>
      </c>
      <c r="G111" s="49">
        <f t="shared" si="33"/>
        <v>14144153</v>
      </c>
      <c r="H111" s="50">
        <v>17113972.829164632</v>
      </c>
      <c r="I111" s="51">
        <f t="shared" si="34"/>
        <v>0.8264681229303088</v>
      </c>
      <c r="J111" s="28">
        <f t="shared" si="35"/>
        <v>14119028</v>
      </c>
      <c r="K111" s="28">
        <f t="shared" si="36"/>
        <v>14119028</v>
      </c>
      <c r="L111" s="52">
        <f t="shared" si="37"/>
        <v>82.5</v>
      </c>
      <c r="M111" s="91"/>
      <c r="N111" s="53">
        <v>12184653</v>
      </c>
      <c r="O111" s="54">
        <v>4.5999999999999999E-2</v>
      </c>
      <c r="P111" s="28">
        <f t="shared" si="38"/>
        <v>12745147</v>
      </c>
      <c r="Q111" s="55">
        <f t="shared" si="39"/>
        <v>74.472170355912141</v>
      </c>
      <c r="R111" s="55">
        <f t="shared" si="40"/>
        <v>8.0278296440878592</v>
      </c>
      <c r="S111" s="56">
        <f t="shared" si="41"/>
        <v>0.02</v>
      </c>
      <c r="T111" s="28">
        <f t="shared" si="42"/>
        <v>243693</v>
      </c>
      <c r="U111" s="57">
        <f t="shared" si="43"/>
        <v>0</v>
      </c>
      <c r="V111" s="57" t="e">
        <f t="shared" si="29"/>
        <v>#REF!</v>
      </c>
      <c r="W111" s="57">
        <f t="shared" si="44"/>
        <v>0</v>
      </c>
      <c r="X111" s="50" t="e">
        <f t="shared" si="45"/>
        <v>#REF!</v>
      </c>
      <c r="Y111" s="58" t="e">
        <f t="shared" si="46"/>
        <v>#REF!</v>
      </c>
      <c r="AA111" s="28">
        <f t="shared" si="47"/>
        <v>-1373881</v>
      </c>
      <c r="AB111" s="28">
        <f t="shared" si="48"/>
        <v>-1130188</v>
      </c>
      <c r="AC111" s="28">
        <f t="shared" si="49"/>
        <v>0</v>
      </c>
      <c r="AD111" s="55" t="e">
        <f t="shared" si="50"/>
        <v>#REF!</v>
      </c>
      <c r="AG111" s="61" t="str">
        <f t="shared" si="51"/>
        <v>102</v>
      </c>
      <c r="AH111" s="62" t="str">
        <f t="shared" si="52"/>
        <v>Freetown</v>
      </c>
      <c r="AI111" s="63">
        <f t="shared" si="53"/>
        <v>0.8264681229303088</v>
      </c>
      <c r="AJ111" s="64">
        <f t="shared" si="30"/>
        <v>82.5</v>
      </c>
      <c r="AK111" s="63">
        <f t="shared" si="54"/>
        <v>4.5999999999999999E-2</v>
      </c>
      <c r="AL111" s="57" t="e">
        <f t="shared" si="31"/>
        <v>#REF!</v>
      </c>
      <c r="AM111" s="65" t="e">
        <f t="shared" si="55"/>
        <v>#REF!</v>
      </c>
      <c r="AR111" s="49"/>
    </row>
    <row r="112" spans="1:44" ht="12.75" customHeight="1" x14ac:dyDescent="0.3">
      <c r="A112" s="48">
        <v>103</v>
      </c>
      <c r="B112" s="48" t="s">
        <v>166</v>
      </c>
      <c r="C112" s="49">
        <v>2325701800</v>
      </c>
      <c r="D112" s="49">
        <f t="shared" si="32"/>
        <v>7541946.4574488401</v>
      </c>
      <c r="E112" s="59">
        <v>552740000</v>
      </c>
      <c r="F112" s="49">
        <f t="shared" si="56"/>
        <v>8677674.1548213717</v>
      </c>
      <c r="G112" s="49">
        <f t="shared" si="33"/>
        <v>16219621</v>
      </c>
      <c r="H112" s="50">
        <v>48308231.975849658</v>
      </c>
      <c r="I112" s="51">
        <f t="shared" si="34"/>
        <v>0.33575273481564266</v>
      </c>
      <c r="J112" s="28">
        <f t="shared" si="35"/>
        <v>39854291</v>
      </c>
      <c r="K112" s="28">
        <f t="shared" si="36"/>
        <v>16219621</v>
      </c>
      <c r="L112" s="52">
        <f t="shared" si="37"/>
        <v>33.58</v>
      </c>
      <c r="M112" s="91"/>
      <c r="N112" s="53">
        <v>12872482</v>
      </c>
      <c r="O112" s="54">
        <v>4.5100000000000001E-2</v>
      </c>
      <c r="P112" s="28">
        <f t="shared" si="38"/>
        <v>13453031</v>
      </c>
      <c r="Q112" s="55">
        <f t="shared" si="39"/>
        <v>27.84831994415665</v>
      </c>
      <c r="R112" s="55">
        <f t="shared" si="40"/>
        <v>5.7316800558433485</v>
      </c>
      <c r="S112" s="56">
        <f t="shared" si="41"/>
        <v>0.01</v>
      </c>
      <c r="T112" s="28">
        <f t="shared" si="42"/>
        <v>128725</v>
      </c>
      <c r="U112" s="57">
        <f t="shared" si="43"/>
        <v>0</v>
      </c>
      <c r="V112" s="57" t="e">
        <f t="shared" si="29"/>
        <v>#REF!</v>
      </c>
      <c r="W112" s="57">
        <f t="shared" si="44"/>
        <v>0</v>
      </c>
      <c r="X112" s="50" t="e">
        <f t="shared" si="45"/>
        <v>#REF!</v>
      </c>
      <c r="Y112" s="58" t="e">
        <f t="shared" si="46"/>
        <v>#REF!</v>
      </c>
      <c r="AA112" s="28">
        <f t="shared" si="47"/>
        <v>-2766590</v>
      </c>
      <c r="AB112" s="28">
        <f t="shared" si="48"/>
        <v>-2637865</v>
      </c>
      <c r="AC112" s="28">
        <f t="shared" si="49"/>
        <v>0</v>
      </c>
      <c r="AD112" s="55" t="e">
        <f t="shared" si="50"/>
        <v>#REF!</v>
      </c>
      <c r="AG112" s="61" t="str">
        <f t="shared" si="51"/>
        <v>103</v>
      </c>
      <c r="AH112" s="62" t="str">
        <f t="shared" si="52"/>
        <v>Gardner</v>
      </c>
      <c r="AI112" s="63">
        <f t="shared" si="53"/>
        <v>0.33575273481564266</v>
      </c>
      <c r="AJ112" s="64">
        <f t="shared" si="30"/>
        <v>33.58</v>
      </c>
      <c r="AK112" s="63">
        <f t="shared" si="54"/>
        <v>4.5100000000000001E-2</v>
      </c>
      <c r="AL112" s="57" t="e">
        <f t="shared" si="31"/>
        <v>#REF!</v>
      </c>
      <c r="AM112" s="65" t="e">
        <f t="shared" si="55"/>
        <v>#REF!</v>
      </c>
      <c r="AR112" s="49"/>
    </row>
    <row r="113" spans="1:44" ht="12.75" customHeight="1" x14ac:dyDescent="0.3">
      <c r="A113" s="48">
        <v>104</v>
      </c>
      <c r="B113" s="48" t="s">
        <v>167</v>
      </c>
      <c r="C113" s="49">
        <v>986400500</v>
      </c>
      <c r="D113" s="49">
        <f t="shared" si="32"/>
        <v>3198767.6823403435</v>
      </c>
      <c r="E113" s="59">
        <v>27188000</v>
      </c>
      <c r="F113" s="49">
        <f t="shared" si="56"/>
        <v>426834.68705229124</v>
      </c>
      <c r="G113" s="49">
        <f t="shared" si="33"/>
        <v>3625602</v>
      </c>
      <c r="H113" s="50">
        <v>839790.64624363068</v>
      </c>
      <c r="I113" s="51">
        <f t="shared" si="34"/>
        <v>4.3172688529185894</v>
      </c>
      <c r="J113" s="28">
        <f t="shared" si="35"/>
        <v>692827</v>
      </c>
      <c r="K113" s="28">
        <f t="shared" si="36"/>
        <v>692827</v>
      </c>
      <c r="L113" s="52">
        <f t="shared" si="37"/>
        <v>82.5</v>
      </c>
      <c r="M113" s="91"/>
      <c r="N113" s="53">
        <v>695925</v>
      </c>
      <c r="O113" s="54">
        <v>5.8200000000000002E-2</v>
      </c>
      <c r="P113" s="28">
        <f t="shared" si="38"/>
        <v>736428</v>
      </c>
      <c r="Q113" s="55">
        <f t="shared" si="39"/>
        <v>87.691855499228282</v>
      </c>
      <c r="R113" s="55">
        <f t="shared" si="40"/>
        <v>0</v>
      </c>
      <c r="S113" s="56">
        <f t="shared" si="41"/>
        <v>0</v>
      </c>
      <c r="T113" s="28">
        <f t="shared" si="42"/>
        <v>0</v>
      </c>
      <c r="U113" s="57">
        <f t="shared" si="43"/>
        <v>43601</v>
      </c>
      <c r="V113" s="57" t="e">
        <f t="shared" si="29"/>
        <v>#REF!</v>
      </c>
      <c r="W113" s="57">
        <f t="shared" si="44"/>
        <v>0</v>
      </c>
      <c r="X113" s="50" t="e">
        <f t="shared" si="45"/>
        <v>#REF!</v>
      </c>
      <c r="Y113" s="58" t="e">
        <f t="shared" si="46"/>
        <v>#REF!</v>
      </c>
      <c r="AA113" s="28">
        <f t="shared" si="47"/>
        <v>0</v>
      </c>
      <c r="AB113" s="28">
        <f t="shared" si="48"/>
        <v>0</v>
      </c>
      <c r="AC113" s="28" t="e">
        <f t="shared" si="49"/>
        <v>#REF!</v>
      </c>
      <c r="AD113" s="55" t="e">
        <f t="shared" si="50"/>
        <v>#REF!</v>
      </c>
      <c r="AG113" s="61" t="str">
        <f t="shared" si="51"/>
        <v>104</v>
      </c>
      <c r="AH113" s="62" t="str">
        <f t="shared" si="52"/>
        <v>Aquinnah</v>
      </c>
      <c r="AI113" s="63">
        <f t="shared" si="53"/>
        <v>4.3172688529185894</v>
      </c>
      <c r="AJ113" s="64">
        <f t="shared" si="30"/>
        <v>82.5</v>
      </c>
      <c r="AK113" s="63">
        <f t="shared" si="54"/>
        <v>5.8200000000000002E-2</v>
      </c>
      <c r="AL113" s="57" t="e">
        <f t="shared" si="31"/>
        <v>#REF!</v>
      </c>
      <c r="AM113" s="65" t="e">
        <f t="shared" si="55"/>
        <v>#REF!</v>
      </c>
      <c r="AR113" s="49"/>
    </row>
    <row r="114" spans="1:44" ht="12.75" customHeight="1" x14ac:dyDescent="0.3">
      <c r="A114" s="48">
        <v>105</v>
      </c>
      <c r="B114" s="48" t="s">
        <v>168</v>
      </c>
      <c r="C114" s="49">
        <v>2011573900</v>
      </c>
      <c r="D114" s="49">
        <f t="shared" si="32"/>
        <v>6523270.8032480981</v>
      </c>
      <c r="E114" s="59">
        <v>526985000</v>
      </c>
      <c r="F114" s="49">
        <f t="shared" si="56"/>
        <v>8273336.6763370493</v>
      </c>
      <c r="G114" s="49">
        <f t="shared" si="33"/>
        <v>14796607</v>
      </c>
      <c r="H114" s="50">
        <v>16320339.437225666</v>
      </c>
      <c r="I114" s="51">
        <f t="shared" si="34"/>
        <v>0.90663598370079679</v>
      </c>
      <c r="J114" s="28">
        <f t="shared" si="35"/>
        <v>13464280</v>
      </c>
      <c r="K114" s="28">
        <f t="shared" si="36"/>
        <v>13464280</v>
      </c>
      <c r="L114" s="52">
        <f t="shared" si="37"/>
        <v>82.5</v>
      </c>
      <c r="M114" s="91"/>
      <c r="N114" s="53">
        <v>12972010</v>
      </c>
      <c r="O114" s="54">
        <v>2.23E-2</v>
      </c>
      <c r="P114" s="28">
        <f t="shared" si="38"/>
        <v>13261286</v>
      </c>
      <c r="Q114" s="55">
        <f t="shared" si="39"/>
        <v>81.256189866687706</v>
      </c>
      <c r="R114" s="55">
        <f t="shared" si="40"/>
        <v>1.2438101333122944</v>
      </c>
      <c r="S114" s="56">
        <f t="shared" si="41"/>
        <v>0</v>
      </c>
      <c r="T114" s="28">
        <f t="shared" si="42"/>
        <v>0</v>
      </c>
      <c r="U114" s="57">
        <f t="shared" si="43"/>
        <v>0</v>
      </c>
      <c r="V114" s="57" t="e">
        <f t="shared" si="29"/>
        <v>#REF!</v>
      </c>
      <c r="W114" s="57">
        <f t="shared" si="44"/>
        <v>0</v>
      </c>
      <c r="X114" s="50" t="e">
        <f t="shared" si="45"/>
        <v>#REF!</v>
      </c>
      <c r="Y114" s="58" t="e">
        <f t="shared" si="46"/>
        <v>#REF!</v>
      </c>
      <c r="AA114" s="28">
        <f t="shared" si="47"/>
        <v>-202994</v>
      </c>
      <c r="AB114" s="28">
        <f t="shared" si="48"/>
        <v>-202994</v>
      </c>
      <c r="AC114" s="28">
        <f t="shared" si="49"/>
        <v>0</v>
      </c>
      <c r="AD114" s="55" t="e">
        <f t="shared" si="50"/>
        <v>#REF!</v>
      </c>
      <c r="AG114" s="61" t="str">
        <f t="shared" si="51"/>
        <v>105</v>
      </c>
      <c r="AH114" s="62" t="str">
        <f t="shared" si="52"/>
        <v>Georgetown</v>
      </c>
      <c r="AI114" s="63">
        <f t="shared" si="53"/>
        <v>0.90663598370079679</v>
      </c>
      <c r="AJ114" s="64">
        <f t="shared" si="30"/>
        <v>82.5</v>
      </c>
      <c r="AK114" s="63">
        <f t="shared" si="54"/>
        <v>2.23E-2</v>
      </c>
      <c r="AL114" s="57" t="e">
        <f t="shared" si="31"/>
        <v>#REF!</v>
      </c>
      <c r="AM114" s="65" t="e">
        <f t="shared" si="55"/>
        <v>#REF!</v>
      </c>
      <c r="AR114" s="49"/>
    </row>
    <row r="115" spans="1:44" ht="12.75" customHeight="1" x14ac:dyDescent="0.3">
      <c r="A115" s="48">
        <v>106</v>
      </c>
      <c r="B115" s="48" t="s">
        <v>169</v>
      </c>
      <c r="C115" s="49">
        <v>218896700</v>
      </c>
      <c r="D115" s="49">
        <f t="shared" si="32"/>
        <v>709853.34023142676</v>
      </c>
      <c r="E115" s="59">
        <v>44492000</v>
      </c>
      <c r="F115" s="49">
        <f t="shared" si="56"/>
        <v>698496.7226839246</v>
      </c>
      <c r="G115" s="49">
        <f t="shared" si="33"/>
        <v>1408350</v>
      </c>
      <c r="H115" s="50">
        <v>2231183.4327495126</v>
      </c>
      <c r="I115" s="51">
        <f t="shared" si="34"/>
        <v>0.6312121089320184</v>
      </c>
      <c r="J115" s="28">
        <f t="shared" si="35"/>
        <v>1840726</v>
      </c>
      <c r="K115" s="28">
        <f t="shared" si="36"/>
        <v>1408350</v>
      </c>
      <c r="L115" s="52">
        <f t="shared" si="37"/>
        <v>63.12</v>
      </c>
      <c r="M115" s="91"/>
      <c r="N115" s="53">
        <v>1269919</v>
      </c>
      <c r="O115" s="54">
        <v>3.1199999999999995E-2</v>
      </c>
      <c r="P115" s="28">
        <f t="shared" si="38"/>
        <v>1309540</v>
      </c>
      <c r="Q115" s="55">
        <f t="shared" si="39"/>
        <v>58.692619386575444</v>
      </c>
      <c r="R115" s="55">
        <f t="shared" si="40"/>
        <v>4.4273806134245532</v>
      </c>
      <c r="S115" s="56">
        <f t="shared" si="41"/>
        <v>0.01</v>
      </c>
      <c r="T115" s="28">
        <f t="shared" si="42"/>
        <v>12699</v>
      </c>
      <c r="U115" s="57">
        <f t="shared" si="43"/>
        <v>0</v>
      </c>
      <c r="V115" s="57" t="e">
        <f t="shared" si="29"/>
        <v>#REF!</v>
      </c>
      <c r="W115" s="57">
        <f t="shared" si="44"/>
        <v>0</v>
      </c>
      <c r="X115" s="50" t="e">
        <f t="shared" si="45"/>
        <v>#REF!</v>
      </c>
      <c r="Y115" s="58" t="e">
        <f t="shared" si="46"/>
        <v>#REF!</v>
      </c>
      <c r="AA115" s="28">
        <f t="shared" si="47"/>
        <v>-98810</v>
      </c>
      <c r="AB115" s="28">
        <f t="shared" si="48"/>
        <v>-86111</v>
      </c>
      <c r="AC115" s="28">
        <f t="shared" si="49"/>
        <v>0</v>
      </c>
      <c r="AD115" s="55" t="e">
        <f t="shared" si="50"/>
        <v>#REF!</v>
      </c>
      <c r="AG115" s="61" t="str">
        <f t="shared" si="51"/>
        <v>106</v>
      </c>
      <c r="AH115" s="62" t="str">
        <f t="shared" si="52"/>
        <v>Gill</v>
      </c>
      <c r="AI115" s="63">
        <f t="shared" si="53"/>
        <v>0.6312121089320184</v>
      </c>
      <c r="AJ115" s="64">
        <f t="shared" si="30"/>
        <v>63.12</v>
      </c>
      <c r="AK115" s="63">
        <f t="shared" si="54"/>
        <v>3.1199999999999995E-2</v>
      </c>
      <c r="AL115" s="57" t="e">
        <f t="shared" si="31"/>
        <v>#REF!</v>
      </c>
      <c r="AM115" s="65" t="e">
        <f t="shared" si="55"/>
        <v>#REF!</v>
      </c>
      <c r="AR115" s="49"/>
    </row>
    <row r="116" spans="1:44" ht="12.75" customHeight="1" x14ac:dyDescent="0.3">
      <c r="A116" s="48">
        <v>107</v>
      </c>
      <c r="B116" s="48" t="s">
        <v>170</v>
      </c>
      <c r="C116" s="49">
        <v>11230040300</v>
      </c>
      <c r="D116" s="49">
        <f t="shared" si="32"/>
        <v>36417550.460507326</v>
      </c>
      <c r="E116" s="59">
        <v>1594811000</v>
      </c>
      <c r="F116" s="49">
        <f t="shared" si="56"/>
        <v>25037540.609553907</v>
      </c>
      <c r="G116" s="49">
        <f t="shared" si="33"/>
        <v>61455091</v>
      </c>
      <c r="H116" s="50">
        <v>52964645.253472462</v>
      </c>
      <c r="I116" s="51">
        <f t="shared" si="34"/>
        <v>1.160304023672676</v>
      </c>
      <c r="J116" s="28">
        <f t="shared" si="35"/>
        <v>43695832</v>
      </c>
      <c r="K116" s="28">
        <f t="shared" si="36"/>
        <v>43695832</v>
      </c>
      <c r="L116" s="52">
        <f t="shared" si="37"/>
        <v>82.5</v>
      </c>
      <c r="M116" s="91"/>
      <c r="N116" s="53">
        <v>39189277</v>
      </c>
      <c r="O116" s="54">
        <v>3.8600000000000002E-2</v>
      </c>
      <c r="P116" s="28">
        <f t="shared" si="38"/>
        <v>40701983</v>
      </c>
      <c r="Q116" s="55">
        <f t="shared" si="39"/>
        <v>76.847457025743978</v>
      </c>
      <c r="R116" s="55">
        <f t="shared" si="40"/>
        <v>5.652542974256022</v>
      </c>
      <c r="S116" s="56">
        <f t="shared" si="41"/>
        <v>0.01</v>
      </c>
      <c r="T116" s="28">
        <f t="shared" si="42"/>
        <v>391893</v>
      </c>
      <c r="U116" s="57">
        <f t="shared" si="43"/>
        <v>0</v>
      </c>
      <c r="V116" s="57" t="e">
        <f t="shared" si="29"/>
        <v>#REF!</v>
      </c>
      <c r="W116" s="57">
        <f t="shared" si="44"/>
        <v>0</v>
      </c>
      <c r="X116" s="50" t="e">
        <f t="shared" si="45"/>
        <v>#REF!</v>
      </c>
      <c r="Y116" s="58" t="e">
        <f t="shared" si="46"/>
        <v>#REF!</v>
      </c>
      <c r="AA116" s="28">
        <f t="shared" si="47"/>
        <v>-2993849</v>
      </c>
      <c r="AB116" s="28">
        <f t="shared" si="48"/>
        <v>-2601956</v>
      </c>
      <c r="AC116" s="28">
        <f t="shared" si="49"/>
        <v>0</v>
      </c>
      <c r="AD116" s="55" t="e">
        <f t="shared" si="50"/>
        <v>#REF!</v>
      </c>
      <c r="AG116" s="61" t="str">
        <f t="shared" si="51"/>
        <v>107</v>
      </c>
      <c r="AH116" s="62" t="str">
        <f t="shared" si="52"/>
        <v>Gloucester</v>
      </c>
      <c r="AI116" s="63">
        <f t="shared" si="53"/>
        <v>1.160304023672676</v>
      </c>
      <c r="AJ116" s="64">
        <f t="shared" si="30"/>
        <v>82.5</v>
      </c>
      <c r="AK116" s="63">
        <f t="shared" si="54"/>
        <v>3.8600000000000002E-2</v>
      </c>
      <c r="AL116" s="57" t="e">
        <f t="shared" si="31"/>
        <v>#REF!</v>
      </c>
      <c r="AM116" s="65" t="e">
        <f t="shared" si="55"/>
        <v>#REF!</v>
      </c>
      <c r="AR116" s="49"/>
    </row>
    <row r="117" spans="1:44" ht="12.75" customHeight="1" x14ac:dyDescent="0.3">
      <c r="A117" s="48">
        <v>108</v>
      </c>
      <c r="B117" s="48" t="s">
        <v>171</v>
      </c>
      <c r="C117" s="49">
        <v>220216000</v>
      </c>
      <c r="D117" s="49">
        <f t="shared" si="32"/>
        <v>714131.65740919742</v>
      </c>
      <c r="E117" s="59">
        <v>17505000</v>
      </c>
      <c r="F117" s="49">
        <f t="shared" si="56"/>
        <v>274817.61059476086</v>
      </c>
      <c r="G117" s="49">
        <f t="shared" si="33"/>
        <v>988949</v>
      </c>
      <c r="H117" s="50">
        <v>1436854.1101326321</v>
      </c>
      <c r="I117" s="51">
        <f t="shared" si="34"/>
        <v>0.68827377325643224</v>
      </c>
      <c r="J117" s="28">
        <f t="shared" si="35"/>
        <v>1185405</v>
      </c>
      <c r="K117" s="28">
        <f t="shared" si="36"/>
        <v>988949</v>
      </c>
      <c r="L117" s="52">
        <f t="shared" si="37"/>
        <v>68.83</v>
      </c>
      <c r="M117" s="91"/>
      <c r="N117" s="53">
        <v>889649</v>
      </c>
      <c r="O117" s="54">
        <v>3.7199999999999997E-2</v>
      </c>
      <c r="P117" s="28">
        <f t="shared" si="38"/>
        <v>922744</v>
      </c>
      <c r="Q117" s="55">
        <f t="shared" si="39"/>
        <v>64.219741829935955</v>
      </c>
      <c r="R117" s="55">
        <f t="shared" si="40"/>
        <v>4.6102581700640428</v>
      </c>
      <c r="S117" s="56">
        <f t="shared" si="41"/>
        <v>0.01</v>
      </c>
      <c r="T117" s="28">
        <f t="shared" si="42"/>
        <v>8896</v>
      </c>
      <c r="U117" s="57">
        <f t="shared" si="43"/>
        <v>0</v>
      </c>
      <c r="V117" s="57" t="e">
        <f t="shared" si="29"/>
        <v>#REF!</v>
      </c>
      <c r="W117" s="57">
        <f t="shared" si="44"/>
        <v>0</v>
      </c>
      <c r="X117" s="50" t="e">
        <f t="shared" si="45"/>
        <v>#REF!</v>
      </c>
      <c r="Y117" s="58" t="e">
        <f t="shared" si="46"/>
        <v>#REF!</v>
      </c>
      <c r="AA117" s="28">
        <f t="shared" si="47"/>
        <v>-66205</v>
      </c>
      <c r="AB117" s="28">
        <f t="shared" si="48"/>
        <v>-57309</v>
      </c>
      <c r="AC117" s="28">
        <f t="shared" si="49"/>
        <v>0</v>
      </c>
      <c r="AD117" s="55" t="e">
        <f t="shared" si="50"/>
        <v>#REF!</v>
      </c>
      <c r="AG117" s="61" t="str">
        <f t="shared" si="51"/>
        <v>108</v>
      </c>
      <c r="AH117" s="62" t="str">
        <f t="shared" si="52"/>
        <v>Goshen</v>
      </c>
      <c r="AI117" s="63">
        <f t="shared" si="53"/>
        <v>0.68827377325643224</v>
      </c>
      <c r="AJ117" s="64">
        <f t="shared" si="30"/>
        <v>68.83</v>
      </c>
      <c r="AK117" s="63">
        <f t="shared" si="54"/>
        <v>3.7199999999999997E-2</v>
      </c>
      <c r="AL117" s="57" t="e">
        <f t="shared" si="31"/>
        <v>#REF!</v>
      </c>
      <c r="AM117" s="65" t="e">
        <f t="shared" si="55"/>
        <v>#REF!</v>
      </c>
      <c r="AR117" s="49"/>
    </row>
    <row r="118" spans="1:44" ht="12.75" customHeight="1" x14ac:dyDescent="0.3">
      <c r="A118" s="48">
        <v>109</v>
      </c>
      <c r="B118" s="48" t="s">
        <v>172</v>
      </c>
      <c r="C118" s="49">
        <v>237378200</v>
      </c>
      <c r="D118" s="49">
        <f t="shared" si="32"/>
        <v>769786.4251408251</v>
      </c>
      <c r="E118" s="59">
        <v>1309000</v>
      </c>
      <c r="F118" s="49">
        <f t="shared" si="56"/>
        <v>20550.485705143787</v>
      </c>
      <c r="G118" s="49">
        <f t="shared" si="33"/>
        <v>790337</v>
      </c>
      <c r="H118" s="50">
        <v>0</v>
      </c>
      <c r="I118" s="51">
        <f t="shared" si="34"/>
        <v>0</v>
      </c>
      <c r="J118" s="28">
        <f t="shared" si="35"/>
        <v>0</v>
      </c>
      <c r="K118" s="28">
        <f t="shared" si="36"/>
        <v>0</v>
      </c>
      <c r="L118" s="52">
        <f t="shared" si="37"/>
        <v>0</v>
      </c>
      <c r="M118" s="91"/>
      <c r="N118" s="53">
        <v>0</v>
      </c>
      <c r="O118" s="54">
        <v>1.1900000000000001E-2</v>
      </c>
      <c r="P118" s="28">
        <f t="shared" si="38"/>
        <v>0</v>
      </c>
      <c r="Q118" s="55">
        <f t="shared" si="39"/>
        <v>0</v>
      </c>
      <c r="R118" s="55">
        <f t="shared" si="40"/>
        <v>0</v>
      </c>
      <c r="S118" s="56">
        <f t="shared" si="41"/>
        <v>0</v>
      </c>
      <c r="T118" s="28">
        <f t="shared" si="42"/>
        <v>0</v>
      </c>
      <c r="U118" s="57">
        <f t="shared" si="43"/>
        <v>0</v>
      </c>
      <c r="V118" s="57" t="e">
        <f t="shared" si="29"/>
        <v>#REF!</v>
      </c>
      <c r="W118" s="57">
        <f t="shared" si="44"/>
        <v>0</v>
      </c>
      <c r="X118" s="50" t="e">
        <f t="shared" si="45"/>
        <v>#REF!</v>
      </c>
      <c r="Y118" s="58">
        <f t="shared" si="46"/>
        <v>0</v>
      </c>
      <c r="AA118" s="28">
        <f t="shared" si="47"/>
        <v>0</v>
      </c>
      <c r="AB118" s="28">
        <f t="shared" si="48"/>
        <v>0</v>
      </c>
      <c r="AC118" s="28">
        <f t="shared" si="49"/>
        <v>0</v>
      </c>
      <c r="AD118" s="55">
        <f t="shared" si="50"/>
        <v>0</v>
      </c>
      <c r="AG118" s="61" t="str">
        <f t="shared" si="51"/>
        <v>109</v>
      </c>
      <c r="AH118" s="62" t="str">
        <f t="shared" si="52"/>
        <v>Gosnold</v>
      </c>
      <c r="AI118" s="63">
        <f t="shared" si="53"/>
        <v>0</v>
      </c>
      <c r="AJ118" s="64">
        <f t="shared" si="30"/>
        <v>0</v>
      </c>
      <c r="AK118" s="63">
        <f t="shared" si="54"/>
        <v>1.1900000000000001E-2</v>
      </c>
      <c r="AL118" s="57" t="e">
        <f t="shared" si="31"/>
        <v>#REF!</v>
      </c>
      <c r="AM118" s="65">
        <f t="shared" si="55"/>
        <v>0</v>
      </c>
      <c r="AR118" s="49"/>
    </row>
    <row r="119" spans="1:44" ht="12.75" customHeight="1" x14ac:dyDescent="0.3">
      <c r="A119" s="48">
        <v>110</v>
      </c>
      <c r="B119" s="48" t="s">
        <v>173</v>
      </c>
      <c r="C119" s="49">
        <v>4138984600</v>
      </c>
      <c r="D119" s="49">
        <f t="shared" si="32"/>
        <v>13422185.183588585</v>
      </c>
      <c r="E119" s="59">
        <v>1324195000</v>
      </c>
      <c r="F119" s="49">
        <f t="shared" si="56"/>
        <v>20789037.752729468</v>
      </c>
      <c r="G119" s="49">
        <f t="shared" si="33"/>
        <v>34211223</v>
      </c>
      <c r="H119" s="50">
        <v>41290275.879613958</v>
      </c>
      <c r="I119" s="51">
        <f t="shared" si="34"/>
        <v>0.82855399415945619</v>
      </c>
      <c r="J119" s="28">
        <f t="shared" si="35"/>
        <v>34064478</v>
      </c>
      <c r="K119" s="28">
        <f t="shared" si="36"/>
        <v>34064478</v>
      </c>
      <c r="L119" s="52">
        <f t="shared" si="37"/>
        <v>82.5</v>
      </c>
      <c r="M119" s="91"/>
      <c r="N119" s="53">
        <v>27218264</v>
      </c>
      <c r="O119" s="54">
        <v>4.36E-2</v>
      </c>
      <c r="P119" s="28">
        <f t="shared" si="38"/>
        <v>28404980</v>
      </c>
      <c r="Q119" s="55">
        <f t="shared" si="39"/>
        <v>68.793388745615644</v>
      </c>
      <c r="R119" s="55">
        <f t="shared" si="40"/>
        <v>13.706611254384356</v>
      </c>
      <c r="S119" s="56">
        <f t="shared" si="41"/>
        <v>0.02</v>
      </c>
      <c r="T119" s="28">
        <f t="shared" si="42"/>
        <v>544365</v>
      </c>
      <c r="U119" s="57">
        <f t="shared" si="43"/>
        <v>0</v>
      </c>
      <c r="V119" s="57" t="e">
        <f t="shared" si="29"/>
        <v>#REF!</v>
      </c>
      <c r="W119" s="57">
        <f t="shared" si="44"/>
        <v>0</v>
      </c>
      <c r="X119" s="50" t="e">
        <f t="shared" si="45"/>
        <v>#REF!</v>
      </c>
      <c r="Y119" s="58" t="e">
        <f t="shared" si="46"/>
        <v>#REF!</v>
      </c>
      <c r="AA119" s="28">
        <f t="shared" si="47"/>
        <v>-5659498</v>
      </c>
      <c r="AB119" s="28">
        <f t="shared" si="48"/>
        <v>-5115133</v>
      </c>
      <c r="AC119" s="28">
        <f t="shared" si="49"/>
        <v>0</v>
      </c>
      <c r="AD119" s="55" t="e">
        <f t="shared" si="50"/>
        <v>#REF!</v>
      </c>
      <c r="AG119" s="61" t="str">
        <f t="shared" si="51"/>
        <v>110</v>
      </c>
      <c r="AH119" s="62" t="str">
        <f t="shared" si="52"/>
        <v>Grafton</v>
      </c>
      <c r="AI119" s="63">
        <f t="shared" si="53"/>
        <v>0.82855399415945619</v>
      </c>
      <c r="AJ119" s="64">
        <f t="shared" si="30"/>
        <v>82.5</v>
      </c>
      <c r="AK119" s="63">
        <f t="shared" si="54"/>
        <v>4.36E-2</v>
      </c>
      <c r="AL119" s="57" t="e">
        <f t="shared" si="31"/>
        <v>#REF!</v>
      </c>
      <c r="AM119" s="65" t="e">
        <f t="shared" si="55"/>
        <v>#REF!</v>
      </c>
      <c r="AR119" s="49"/>
    </row>
    <row r="120" spans="1:44" ht="12.75" customHeight="1" x14ac:dyDescent="0.3">
      <c r="A120" s="48">
        <v>111</v>
      </c>
      <c r="B120" s="48" t="s">
        <v>174</v>
      </c>
      <c r="C120" s="49">
        <v>1036410400</v>
      </c>
      <c r="D120" s="49">
        <f t="shared" si="32"/>
        <v>3360943.2407642007</v>
      </c>
      <c r="E120" s="59">
        <v>256894000</v>
      </c>
      <c r="F120" s="49">
        <f t="shared" si="56"/>
        <v>4033075.9929237645</v>
      </c>
      <c r="G120" s="49">
        <f t="shared" si="33"/>
        <v>7394019</v>
      </c>
      <c r="H120" s="50">
        <v>9940915.3716903888</v>
      </c>
      <c r="I120" s="51">
        <f t="shared" si="34"/>
        <v>0.74379659453259128</v>
      </c>
      <c r="J120" s="28">
        <f t="shared" si="35"/>
        <v>8201255</v>
      </c>
      <c r="K120" s="28">
        <f t="shared" si="36"/>
        <v>7394019</v>
      </c>
      <c r="L120" s="52">
        <f t="shared" si="37"/>
        <v>74.38</v>
      </c>
      <c r="M120" s="91"/>
      <c r="N120" s="53">
        <v>6170158</v>
      </c>
      <c r="O120" s="54">
        <v>5.800000000000001E-2</v>
      </c>
      <c r="P120" s="28">
        <f t="shared" si="38"/>
        <v>6528027</v>
      </c>
      <c r="Q120" s="55">
        <f t="shared" si="39"/>
        <v>65.668268523746121</v>
      </c>
      <c r="R120" s="55">
        <f t="shared" si="40"/>
        <v>8.711731476253874</v>
      </c>
      <c r="S120" s="56">
        <f t="shared" si="41"/>
        <v>0.02</v>
      </c>
      <c r="T120" s="28">
        <f t="shared" si="42"/>
        <v>123403</v>
      </c>
      <c r="U120" s="57">
        <f t="shared" si="43"/>
        <v>0</v>
      </c>
      <c r="V120" s="57" t="e">
        <f t="shared" si="29"/>
        <v>#REF!</v>
      </c>
      <c r="W120" s="57">
        <f t="shared" si="44"/>
        <v>0</v>
      </c>
      <c r="X120" s="50" t="e">
        <f t="shared" si="45"/>
        <v>#REF!</v>
      </c>
      <c r="Y120" s="58" t="e">
        <f t="shared" si="46"/>
        <v>#REF!</v>
      </c>
      <c r="AA120" s="28">
        <f t="shared" si="47"/>
        <v>-865992</v>
      </c>
      <c r="AB120" s="28">
        <f t="shared" si="48"/>
        <v>-742589</v>
      </c>
      <c r="AC120" s="28">
        <f t="shared" si="49"/>
        <v>0</v>
      </c>
      <c r="AD120" s="55" t="e">
        <f t="shared" si="50"/>
        <v>#REF!</v>
      </c>
      <c r="AG120" s="61" t="str">
        <f t="shared" si="51"/>
        <v>111</v>
      </c>
      <c r="AH120" s="62" t="str">
        <f t="shared" si="52"/>
        <v>Granby</v>
      </c>
      <c r="AI120" s="63">
        <f t="shared" si="53"/>
        <v>0.74379659453259128</v>
      </c>
      <c r="AJ120" s="64">
        <f t="shared" si="30"/>
        <v>74.38</v>
      </c>
      <c r="AK120" s="63">
        <f t="shared" si="54"/>
        <v>5.800000000000001E-2</v>
      </c>
      <c r="AL120" s="57" t="e">
        <f t="shared" si="31"/>
        <v>#REF!</v>
      </c>
      <c r="AM120" s="65" t="e">
        <f t="shared" si="55"/>
        <v>#REF!</v>
      </c>
      <c r="AR120" s="49"/>
    </row>
    <row r="121" spans="1:44" ht="12.75" customHeight="1" x14ac:dyDescent="0.3">
      <c r="A121" s="48">
        <v>112</v>
      </c>
      <c r="B121" s="48" t="s">
        <v>175</v>
      </c>
      <c r="C121" s="49">
        <v>299734400</v>
      </c>
      <c r="D121" s="49">
        <f t="shared" si="32"/>
        <v>971999.41809201578</v>
      </c>
      <c r="E121" s="59">
        <v>63368000</v>
      </c>
      <c r="F121" s="49">
        <f t="shared" si="56"/>
        <v>994838.18041524175</v>
      </c>
      <c r="G121" s="49">
        <f t="shared" si="33"/>
        <v>1966838</v>
      </c>
      <c r="H121" s="50">
        <v>2580686.5366504681</v>
      </c>
      <c r="I121" s="51">
        <f t="shared" si="34"/>
        <v>0.76213750568591099</v>
      </c>
      <c r="J121" s="28">
        <f t="shared" si="35"/>
        <v>2129066</v>
      </c>
      <c r="K121" s="28">
        <f t="shared" si="36"/>
        <v>1966838</v>
      </c>
      <c r="L121" s="52">
        <f t="shared" si="37"/>
        <v>76.209999999999994</v>
      </c>
      <c r="M121" s="91"/>
      <c r="N121" s="53">
        <v>1749216</v>
      </c>
      <c r="O121" s="54">
        <v>1.3599999999999999E-2</v>
      </c>
      <c r="P121" s="28">
        <f t="shared" si="38"/>
        <v>1773005</v>
      </c>
      <c r="Q121" s="55">
        <f t="shared" si="39"/>
        <v>68.702842240624221</v>
      </c>
      <c r="R121" s="55">
        <f t="shared" si="40"/>
        <v>7.5071577593757723</v>
      </c>
      <c r="S121" s="56">
        <f t="shared" si="41"/>
        <v>0.02</v>
      </c>
      <c r="T121" s="28">
        <f t="shared" si="42"/>
        <v>34984</v>
      </c>
      <c r="U121" s="57">
        <f t="shared" si="43"/>
        <v>0</v>
      </c>
      <c r="V121" s="57" t="e">
        <f t="shared" si="29"/>
        <v>#REF!</v>
      </c>
      <c r="W121" s="57">
        <f t="shared" si="44"/>
        <v>0</v>
      </c>
      <c r="X121" s="50" t="e">
        <f t="shared" si="45"/>
        <v>#REF!</v>
      </c>
      <c r="Y121" s="58" t="e">
        <f t="shared" si="46"/>
        <v>#REF!</v>
      </c>
      <c r="AA121" s="28">
        <f t="shared" si="47"/>
        <v>-193833</v>
      </c>
      <c r="AB121" s="28">
        <f t="shared" si="48"/>
        <v>-158849</v>
      </c>
      <c r="AC121" s="28">
        <f t="shared" si="49"/>
        <v>0</v>
      </c>
      <c r="AD121" s="55" t="e">
        <f t="shared" si="50"/>
        <v>#REF!</v>
      </c>
      <c r="AG121" s="61" t="str">
        <f t="shared" si="51"/>
        <v>112</v>
      </c>
      <c r="AH121" s="62" t="str">
        <f t="shared" si="52"/>
        <v>Granville</v>
      </c>
      <c r="AI121" s="63">
        <f t="shared" si="53"/>
        <v>0.76213750568591099</v>
      </c>
      <c r="AJ121" s="64">
        <f t="shared" si="30"/>
        <v>76.209999999999994</v>
      </c>
      <c r="AK121" s="63">
        <f t="shared" si="54"/>
        <v>1.3599999999999999E-2</v>
      </c>
      <c r="AL121" s="57" t="e">
        <f t="shared" si="31"/>
        <v>#REF!</v>
      </c>
      <c r="AM121" s="65" t="e">
        <f t="shared" si="55"/>
        <v>#REF!</v>
      </c>
      <c r="AR121" s="49"/>
    </row>
    <row r="122" spans="1:44" ht="12.75" customHeight="1" x14ac:dyDescent="0.3">
      <c r="A122" s="48">
        <v>113</v>
      </c>
      <c r="B122" s="48" t="s">
        <v>176</v>
      </c>
      <c r="C122" s="49">
        <v>2202247500</v>
      </c>
      <c r="D122" s="49">
        <f t="shared" si="32"/>
        <v>7141600.3251365088</v>
      </c>
      <c r="E122" s="59">
        <v>404659000</v>
      </c>
      <c r="F122" s="49">
        <f t="shared" si="56"/>
        <v>6352894.5721602589</v>
      </c>
      <c r="G122" s="49">
        <f t="shared" si="33"/>
        <v>13494495</v>
      </c>
      <c r="H122" s="50">
        <v>11563250.825278234</v>
      </c>
      <c r="I122" s="51">
        <f t="shared" si="34"/>
        <v>1.1670156778489924</v>
      </c>
      <c r="J122" s="28">
        <f t="shared" si="35"/>
        <v>9539682</v>
      </c>
      <c r="K122" s="28">
        <f t="shared" si="36"/>
        <v>9539682</v>
      </c>
      <c r="L122" s="52">
        <f t="shared" si="37"/>
        <v>82.5</v>
      </c>
      <c r="M122" s="91"/>
      <c r="N122" s="53">
        <v>8593682</v>
      </c>
      <c r="O122" s="54">
        <v>5.7000000000000002E-2</v>
      </c>
      <c r="P122" s="28">
        <f t="shared" si="38"/>
        <v>9083522</v>
      </c>
      <c r="Q122" s="55">
        <f t="shared" si="39"/>
        <v>78.555089198122914</v>
      </c>
      <c r="R122" s="55">
        <f t="shared" si="40"/>
        <v>3.9449108018770858</v>
      </c>
      <c r="S122" s="56">
        <f t="shared" si="41"/>
        <v>0.01</v>
      </c>
      <c r="T122" s="28">
        <f t="shared" si="42"/>
        <v>85937</v>
      </c>
      <c r="U122" s="57">
        <f t="shared" si="43"/>
        <v>0</v>
      </c>
      <c r="V122" s="57" t="e">
        <f t="shared" si="29"/>
        <v>#REF!</v>
      </c>
      <c r="W122" s="57">
        <f t="shared" si="44"/>
        <v>0</v>
      </c>
      <c r="X122" s="50" t="e">
        <f t="shared" si="45"/>
        <v>#REF!</v>
      </c>
      <c r="Y122" s="58" t="e">
        <f t="shared" si="46"/>
        <v>#REF!</v>
      </c>
      <c r="AA122" s="28">
        <f t="shared" si="47"/>
        <v>-456160</v>
      </c>
      <c r="AB122" s="28">
        <f t="shared" si="48"/>
        <v>-370223</v>
      </c>
      <c r="AC122" s="28">
        <f t="shared" si="49"/>
        <v>0</v>
      </c>
      <c r="AD122" s="55" t="e">
        <f t="shared" si="50"/>
        <v>#REF!</v>
      </c>
      <c r="AG122" s="61" t="str">
        <f t="shared" si="51"/>
        <v>113</v>
      </c>
      <c r="AH122" s="62" t="str">
        <f t="shared" si="52"/>
        <v>Great Barrington</v>
      </c>
      <c r="AI122" s="63">
        <f t="shared" si="53"/>
        <v>1.1670156778489924</v>
      </c>
      <c r="AJ122" s="64">
        <f t="shared" si="30"/>
        <v>82.5</v>
      </c>
      <c r="AK122" s="63">
        <f t="shared" si="54"/>
        <v>5.7000000000000002E-2</v>
      </c>
      <c r="AL122" s="57" t="e">
        <f t="shared" si="31"/>
        <v>#REF!</v>
      </c>
      <c r="AM122" s="65" t="e">
        <f t="shared" si="55"/>
        <v>#REF!</v>
      </c>
      <c r="AR122" s="49"/>
    </row>
    <row r="123" spans="1:44" ht="12.75" customHeight="1" x14ac:dyDescent="0.3">
      <c r="A123" s="48">
        <v>114</v>
      </c>
      <c r="B123" s="48" t="s">
        <v>177</v>
      </c>
      <c r="C123" s="49">
        <v>2226295800</v>
      </c>
      <c r="D123" s="49">
        <f t="shared" si="32"/>
        <v>7219585.8136426741</v>
      </c>
      <c r="E123" s="59">
        <v>466432000</v>
      </c>
      <c r="F123" s="49">
        <f t="shared" si="56"/>
        <v>7322692.2447835188</v>
      </c>
      <c r="G123" s="49">
        <f t="shared" si="33"/>
        <v>14542278</v>
      </c>
      <c r="H123" s="50">
        <v>31171732.864986863</v>
      </c>
      <c r="I123" s="51">
        <f t="shared" si="34"/>
        <v>0.4665213211914303</v>
      </c>
      <c r="J123" s="28">
        <f t="shared" si="35"/>
        <v>25716680</v>
      </c>
      <c r="K123" s="28">
        <f t="shared" si="36"/>
        <v>14542278</v>
      </c>
      <c r="L123" s="52">
        <f t="shared" si="37"/>
        <v>46.65</v>
      </c>
      <c r="M123" s="91"/>
      <c r="N123" s="53">
        <v>12648870</v>
      </c>
      <c r="O123" s="54">
        <v>4.0399999999999998E-2</v>
      </c>
      <c r="P123" s="28">
        <f t="shared" si="38"/>
        <v>13159884</v>
      </c>
      <c r="Q123" s="55">
        <f t="shared" si="39"/>
        <v>42.217364228671492</v>
      </c>
      <c r="R123" s="55">
        <f t="shared" si="40"/>
        <v>4.4326357713285063</v>
      </c>
      <c r="S123" s="56">
        <f t="shared" si="41"/>
        <v>0.01</v>
      </c>
      <c r="T123" s="28">
        <f t="shared" si="42"/>
        <v>126489</v>
      </c>
      <c r="U123" s="57">
        <f t="shared" si="43"/>
        <v>0</v>
      </c>
      <c r="V123" s="57" t="e">
        <f t="shared" si="29"/>
        <v>#REF!</v>
      </c>
      <c r="W123" s="57">
        <f t="shared" si="44"/>
        <v>0</v>
      </c>
      <c r="X123" s="50" t="e">
        <f t="shared" si="45"/>
        <v>#REF!</v>
      </c>
      <c r="Y123" s="58" t="e">
        <f t="shared" si="46"/>
        <v>#REF!</v>
      </c>
      <c r="AA123" s="28">
        <f t="shared" si="47"/>
        <v>-1382394</v>
      </c>
      <c r="AB123" s="28">
        <f t="shared" si="48"/>
        <v>-1255905</v>
      </c>
      <c r="AC123" s="28">
        <f t="shared" si="49"/>
        <v>0</v>
      </c>
      <c r="AD123" s="55" t="e">
        <f t="shared" si="50"/>
        <v>#REF!</v>
      </c>
      <c r="AG123" s="61" t="str">
        <f t="shared" si="51"/>
        <v>114</v>
      </c>
      <c r="AH123" s="62" t="str">
        <f t="shared" si="52"/>
        <v>Greenfield</v>
      </c>
      <c r="AI123" s="63">
        <f t="shared" si="53"/>
        <v>0.4665213211914303</v>
      </c>
      <c r="AJ123" s="64">
        <f t="shared" si="30"/>
        <v>46.65</v>
      </c>
      <c r="AK123" s="63">
        <f t="shared" si="54"/>
        <v>4.0399999999999998E-2</v>
      </c>
      <c r="AL123" s="57" t="e">
        <f t="shared" si="31"/>
        <v>#REF!</v>
      </c>
      <c r="AM123" s="65" t="e">
        <f t="shared" si="55"/>
        <v>#REF!</v>
      </c>
      <c r="AR123" s="49"/>
    </row>
    <row r="124" spans="1:44" ht="12.75" customHeight="1" x14ac:dyDescent="0.3">
      <c r="A124" s="48">
        <v>115</v>
      </c>
      <c r="B124" s="48" t="s">
        <v>178</v>
      </c>
      <c r="C124" s="49">
        <v>2914473100</v>
      </c>
      <c r="D124" s="49">
        <f t="shared" si="32"/>
        <v>9451254.7016453017</v>
      </c>
      <c r="E124" s="59">
        <v>1049259000</v>
      </c>
      <c r="F124" s="49">
        <f t="shared" si="56"/>
        <v>16472713.583264679</v>
      </c>
      <c r="G124" s="49">
        <f t="shared" si="33"/>
        <v>25923968</v>
      </c>
      <c r="H124" s="50">
        <v>22617133.685170636</v>
      </c>
      <c r="I124" s="51">
        <f t="shared" si="34"/>
        <v>1.1462092571437359</v>
      </c>
      <c r="J124" s="28">
        <f t="shared" si="35"/>
        <v>18659135</v>
      </c>
      <c r="K124" s="28">
        <f t="shared" si="36"/>
        <v>18659135</v>
      </c>
      <c r="L124" s="52">
        <f t="shared" si="37"/>
        <v>82.5</v>
      </c>
      <c r="M124" s="91"/>
      <c r="N124" s="53">
        <v>18336297</v>
      </c>
      <c r="O124" s="54">
        <v>3.6999999999999998E-2</v>
      </c>
      <c r="P124" s="28">
        <f t="shared" si="38"/>
        <v>19014740</v>
      </c>
      <c r="Q124" s="55">
        <f t="shared" si="39"/>
        <v>84.072280177869686</v>
      </c>
      <c r="R124" s="55">
        <f t="shared" si="40"/>
        <v>0</v>
      </c>
      <c r="S124" s="56">
        <f t="shared" si="41"/>
        <v>0</v>
      </c>
      <c r="T124" s="28">
        <f t="shared" si="42"/>
        <v>0</v>
      </c>
      <c r="U124" s="57">
        <f t="shared" si="43"/>
        <v>355605</v>
      </c>
      <c r="V124" s="57" t="e">
        <f t="shared" si="29"/>
        <v>#REF!</v>
      </c>
      <c r="W124" s="57">
        <f t="shared" si="44"/>
        <v>0</v>
      </c>
      <c r="X124" s="50" t="e">
        <f t="shared" si="45"/>
        <v>#REF!</v>
      </c>
      <c r="Y124" s="58" t="e">
        <f t="shared" si="46"/>
        <v>#REF!</v>
      </c>
      <c r="AA124" s="28">
        <f t="shared" si="47"/>
        <v>0</v>
      </c>
      <c r="AB124" s="28">
        <f t="shared" si="48"/>
        <v>0</v>
      </c>
      <c r="AC124" s="28" t="e">
        <f t="shared" si="49"/>
        <v>#REF!</v>
      </c>
      <c r="AD124" s="55" t="e">
        <f t="shared" si="50"/>
        <v>#REF!</v>
      </c>
      <c r="AG124" s="61" t="str">
        <f t="shared" si="51"/>
        <v>115</v>
      </c>
      <c r="AH124" s="62" t="str">
        <f t="shared" si="52"/>
        <v>Groton</v>
      </c>
      <c r="AI124" s="63">
        <f t="shared" si="53"/>
        <v>1.1462092571437359</v>
      </c>
      <c r="AJ124" s="64">
        <f t="shared" si="30"/>
        <v>82.5</v>
      </c>
      <c r="AK124" s="63">
        <f t="shared" si="54"/>
        <v>3.6999999999999998E-2</v>
      </c>
      <c r="AL124" s="57" t="e">
        <f t="shared" si="31"/>
        <v>#REF!</v>
      </c>
      <c r="AM124" s="65" t="e">
        <f t="shared" si="55"/>
        <v>#REF!</v>
      </c>
      <c r="AR124" s="49"/>
    </row>
    <row r="125" spans="1:44" ht="12.75" customHeight="1" x14ac:dyDescent="0.3">
      <c r="A125" s="48">
        <v>116</v>
      </c>
      <c r="B125" s="48" t="s">
        <v>179</v>
      </c>
      <c r="C125" s="49">
        <v>1529993000</v>
      </c>
      <c r="D125" s="49">
        <f t="shared" si="32"/>
        <v>4961566.9929272635</v>
      </c>
      <c r="E125" s="59">
        <v>339127000</v>
      </c>
      <c r="F125" s="49">
        <f t="shared" si="56"/>
        <v>5324082.9379131375</v>
      </c>
      <c r="G125" s="49">
        <f t="shared" si="33"/>
        <v>10285650</v>
      </c>
      <c r="H125" s="50">
        <v>12677671.337346297</v>
      </c>
      <c r="I125" s="51">
        <f t="shared" si="34"/>
        <v>0.81132013335131958</v>
      </c>
      <c r="J125" s="28">
        <f t="shared" si="35"/>
        <v>10459079</v>
      </c>
      <c r="K125" s="28">
        <f t="shared" si="36"/>
        <v>10285650</v>
      </c>
      <c r="L125" s="52">
        <f t="shared" si="37"/>
        <v>81.13</v>
      </c>
      <c r="M125" s="91"/>
      <c r="N125" s="53">
        <v>8855921</v>
      </c>
      <c r="O125" s="54">
        <v>2.87E-2</v>
      </c>
      <c r="P125" s="28">
        <f t="shared" si="38"/>
        <v>9110086</v>
      </c>
      <c r="Q125" s="55">
        <f t="shared" si="39"/>
        <v>71.859300951928077</v>
      </c>
      <c r="R125" s="55">
        <f t="shared" si="40"/>
        <v>9.2706990480719185</v>
      </c>
      <c r="S125" s="56">
        <f t="shared" si="41"/>
        <v>0.02</v>
      </c>
      <c r="T125" s="28">
        <f t="shared" si="42"/>
        <v>177118</v>
      </c>
      <c r="U125" s="57">
        <f t="shared" si="43"/>
        <v>0</v>
      </c>
      <c r="V125" s="57" t="e">
        <f t="shared" si="29"/>
        <v>#REF!</v>
      </c>
      <c r="W125" s="57">
        <f t="shared" si="44"/>
        <v>0</v>
      </c>
      <c r="X125" s="50" t="e">
        <f t="shared" si="45"/>
        <v>#REF!</v>
      </c>
      <c r="Y125" s="58" t="e">
        <f t="shared" si="46"/>
        <v>#REF!</v>
      </c>
      <c r="AA125" s="28">
        <f t="shared" si="47"/>
        <v>-1175564</v>
      </c>
      <c r="AB125" s="28">
        <f t="shared" si="48"/>
        <v>-998446</v>
      </c>
      <c r="AC125" s="28">
        <f t="shared" si="49"/>
        <v>0</v>
      </c>
      <c r="AD125" s="55" t="e">
        <f t="shared" si="50"/>
        <v>#REF!</v>
      </c>
      <c r="AG125" s="61" t="str">
        <f t="shared" si="51"/>
        <v>116</v>
      </c>
      <c r="AH125" s="62" t="str">
        <f t="shared" si="52"/>
        <v>Groveland</v>
      </c>
      <c r="AI125" s="63">
        <f t="shared" si="53"/>
        <v>0.81132013335131958</v>
      </c>
      <c r="AJ125" s="64">
        <f t="shared" si="30"/>
        <v>81.13</v>
      </c>
      <c r="AK125" s="63">
        <f t="shared" si="54"/>
        <v>2.87E-2</v>
      </c>
      <c r="AL125" s="57" t="e">
        <f t="shared" si="31"/>
        <v>#REF!</v>
      </c>
      <c r="AM125" s="65" t="e">
        <f t="shared" si="55"/>
        <v>#REF!</v>
      </c>
      <c r="AR125" s="49"/>
    </row>
    <row r="126" spans="1:44" ht="12.75" customHeight="1" x14ac:dyDescent="0.3">
      <c r="A126" s="48">
        <v>117</v>
      </c>
      <c r="B126" s="48" t="s">
        <v>180</v>
      </c>
      <c r="C126" s="49">
        <v>1405968000</v>
      </c>
      <c r="D126" s="49">
        <f t="shared" si="32"/>
        <v>4559370.1552307485</v>
      </c>
      <c r="E126" s="59">
        <v>239879000</v>
      </c>
      <c r="F126" s="49">
        <f t="shared" si="56"/>
        <v>3765951.0775127471</v>
      </c>
      <c r="G126" s="49">
        <f t="shared" si="33"/>
        <v>8325321</v>
      </c>
      <c r="H126" s="50">
        <v>6594207.0499999998</v>
      </c>
      <c r="I126" s="51">
        <f t="shared" si="34"/>
        <v>1.2625204117605013</v>
      </c>
      <c r="J126" s="28">
        <f t="shared" si="35"/>
        <v>5440221</v>
      </c>
      <c r="K126" s="28">
        <f t="shared" si="36"/>
        <v>5440221</v>
      </c>
      <c r="L126" s="52">
        <f t="shared" si="37"/>
        <v>82.5</v>
      </c>
      <c r="M126" s="91"/>
      <c r="N126" s="53">
        <v>5123870</v>
      </c>
      <c r="O126" s="54">
        <v>4.8899999999999999E-2</v>
      </c>
      <c r="P126" s="28">
        <f t="shared" si="38"/>
        <v>5374427</v>
      </c>
      <c r="Q126" s="55">
        <f t="shared" si="39"/>
        <v>81.502248249848336</v>
      </c>
      <c r="R126" s="55">
        <f t="shared" si="40"/>
        <v>0.9977517501516644</v>
      </c>
      <c r="S126" s="56">
        <f t="shared" si="41"/>
        <v>0</v>
      </c>
      <c r="T126" s="28">
        <f t="shared" si="42"/>
        <v>0</v>
      </c>
      <c r="U126" s="57">
        <f t="shared" si="43"/>
        <v>0</v>
      </c>
      <c r="V126" s="57" t="e">
        <f t="shared" si="29"/>
        <v>#REF!</v>
      </c>
      <c r="W126" s="57">
        <f t="shared" si="44"/>
        <v>0</v>
      </c>
      <c r="X126" s="50" t="e">
        <f t="shared" si="45"/>
        <v>#REF!</v>
      </c>
      <c r="Y126" s="58" t="e">
        <f t="shared" si="46"/>
        <v>#REF!</v>
      </c>
      <c r="AA126" s="28">
        <f t="shared" si="47"/>
        <v>-65794</v>
      </c>
      <c r="AB126" s="28">
        <f t="shared" si="48"/>
        <v>-65794</v>
      </c>
      <c r="AC126" s="28">
        <f t="shared" si="49"/>
        <v>0</v>
      </c>
      <c r="AD126" s="55" t="e">
        <f t="shared" si="50"/>
        <v>#REF!</v>
      </c>
      <c r="AG126" s="61" t="str">
        <f t="shared" si="51"/>
        <v>117</v>
      </c>
      <c r="AH126" s="62" t="str">
        <f t="shared" si="52"/>
        <v>Hadley</v>
      </c>
      <c r="AI126" s="63">
        <f t="shared" si="53"/>
        <v>1.2625204117605013</v>
      </c>
      <c r="AJ126" s="64">
        <f t="shared" si="30"/>
        <v>82.5</v>
      </c>
      <c r="AK126" s="63">
        <f t="shared" si="54"/>
        <v>4.8899999999999999E-2</v>
      </c>
      <c r="AL126" s="57" t="e">
        <f t="shared" si="31"/>
        <v>#REF!</v>
      </c>
      <c r="AM126" s="65" t="e">
        <f t="shared" si="55"/>
        <v>#REF!</v>
      </c>
      <c r="AR126" s="49"/>
    </row>
    <row r="127" spans="1:44" ht="12.75" customHeight="1" x14ac:dyDescent="0.3">
      <c r="A127" s="48">
        <v>118</v>
      </c>
      <c r="B127" s="48" t="s">
        <v>181</v>
      </c>
      <c r="C127" s="49">
        <v>1499440300</v>
      </c>
      <c r="D127" s="49">
        <f t="shared" si="32"/>
        <v>4862488.5867745494</v>
      </c>
      <c r="E127" s="59">
        <v>335338000</v>
      </c>
      <c r="F127" s="49">
        <f t="shared" si="56"/>
        <v>5264597.994951495</v>
      </c>
      <c r="G127" s="49">
        <f t="shared" si="33"/>
        <v>10127087</v>
      </c>
      <c r="H127" s="50">
        <v>16264246.176855925</v>
      </c>
      <c r="I127" s="51">
        <f t="shared" si="34"/>
        <v>0.62265947587604009</v>
      </c>
      <c r="J127" s="28">
        <f t="shared" si="35"/>
        <v>13418003</v>
      </c>
      <c r="K127" s="28">
        <f t="shared" si="36"/>
        <v>10127087</v>
      </c>
      <c r="L127" s="52">
        <f t="shared" si="37"/>
        <v>62.27</v>
      </c>
      <c r="M127" s="91"/>
      <c r="N127" s="53">
        <v>8644217</v>
      </c>
      <c r="O127" s="54">
        <v>4.0300000000000002E-2</v>
      </c>
      <c r="P127" s="28">
        <f t="shared" si="38"/>
        <v>8992579</v>
      </c>
      <c r="Q127" s="55">
        <f t="shared" si="39"/>
        <v>55.290475206877211</v>
      </c>
      <c r="R127" s="55">
        <f t="shared" si="40"/>
        <v>6.9795247931227919</v>
      </c>
      <c r="S127" s="56">
        <f t="shared" si="41"/>
        <v>0.01</v>
      </c>
      <c r="T127" s="28">
        <f t="shared" si="42"/>
        <v>86442</v>
      </c>
      <c r="U127" s="57">
        <f t="shared" si="43"/>
        <v>0</v>
      </c>
      <c r="V127" s="57" t="e">
        <f t="shared" si="29"/>
        <v>#REF!</v>
      </c>
      <c r="W127" s="57">
        <f t="shared" si="44"/>
        <v>0</v>
      </c>
      <c r="X127" s="50" t="e">
        <f t="shared" si="45"/>
        <v>#REF!</v>
      </c>
      <c r="Y127" s="58" t="e">
        <f t="shared" si="46"/>
        <v>#REF!</v>
      </c>
      <c r="AA127" s="28">
        <f t="shared" si="47"/>
        <v>-1134508</v>
      </c>
      <c r="AB127" s="28">
        <f t="shared" si="48"/>
        <v>-1048066</v>
      </c>
      <c r="AC127" s="28">
        <f t="shared" si="49"/>
        <v>0</v>
      </c>
      <c r="AD127" s="55" t="e">
        <f t="shared" si="50"/>
        <v>#REF!</v>
      </c>
      <c r="AG127" s="61" t="str">
        <f t="shared" si="51"/>
        <v>118</v>
      </c>
      <c r="AH127" s="62" t="str">
        <f t="shared" si="52"/>
        <v>Halifax</v>
      </c>
      <c r="AI127" s="63">
        <f t="shared" si="53"/>
        <v>0.62265947587604009</v>
      </c>
      <c r="AJ127" s="64">
        <f t="shared" si="30"/>
        <v>62.27</v>
      </c>
      <c r="AK127" s="63">
        <f t="shared" si="54"/>
        <v>4.0300000000000002E-2</v>
      </c>
      <c r="AL127" s="57" t="e">
        <f t="shared" si="31"/>
        <v>#REF!</v>
      </c>
      <c r="AM127" s="65" t="e">
        <f t="shared" si="55"/>
        <v>#REF!</v>
      </c>
      <c r="AR127" s="49"/>
    </row>
    <row r="128" spans="1:44" ht="12.75" customHeight="1" x14ac:dyDescent="0.3">
      <c r="A128" s="48">
        <v>119</v>
      </c>
      <c r="B128" s="48" t="s">
        <v>182</v>
      </c>
      <c r="C128" s="49">
        <v>2357132300</v>
      </c>
      <c r="D128" s="49">
        <f t="shared" si="32"/>
        <v>7643871.4540803283</v>
      </c>
      <c r="E128" s="59">
        <v>749142000</v>
      </c>
      <c r="F128" s="49">
        <f t="shared" si="56"/>
        <v>11761063.378245093</v>
      </c>
      <c r="G128" s="49">
        <f t="shared" si="33"/>
        <v>19404935</v>
      </c>
      <c r="H128" s="50">
        <v>14552110.245760057</v>
      </c>
      <c r="I128" s="51">
        <f t="shared" si="34"/>
        <v>1.3334791086848641</v>
      </c>
      <c r="J128" s="28">
        <f t="shared" si="35"/>
        <v>12005491</v>
      </c>
      <c r="K128" s="28">
        <f t="shared" si="36"/>
        <v>12005491</v>
      </c>
      <c r="L128" s="52">
        <f t="shared" si="37"/>
        <v>82.5</v>
      </c>
      <c r="M128" s="91"/>
      <c r="N128" s="53">
        <v>11355372</v>
      </c>
      <c r="O128" s="54">
        <v>4.130000000000001E-2</v>
      </c>
      <c r="P128" s="28">
        <f t="shared" si="38"/>
        <v>11824349</v>
      </c>
      <c r="Q128" s="55">
        <f t="shared" si="39"/>
        <v>81.255218661122882</v>
      </c>
      <c r="R128" s="55">
        <f t="shared" si="40"/>
        <v>1.2447813388771181</v>
      </c>
      <c r="S128" s="56">
        <f t="shared" si="41"/>
        <v>0</v>
      </c>
      <c r="T128" s="28">
        <f t="shared" si="42"/>
        <v>0</v>
      </c>
      <c r="U128" s="57">
        <f t="shared" si="43"/>
        <v>0</v>
      </c>
      <c r="V128" s="57" t="e">
        <f t="shared" si="29"/>
        <v>#REF!</v>
      </c>
      <c r="W128" s="57">
        <f t="shared" si="44"/>
        <v>0</v>
      </c>
      <c r="X128" s="50" t="e">
        <f t="shared" si="45"/>
        <v>#REF!</v>
      </c>
      <c r="Y128" s="58" t="e">
        <f t="shared" si="46"/>
        <v>#REF!</v>
      </c>
      <c r="AA128" s="28">
        <f t="shared" si="47"/>
        <v>-181142</v>
      </c>
      <c r="AB128" s="28">
        <f t="shared" si="48"/>
        <v>-181142</v>
      </c>
      <c r="AC128" s="28">
        <f t="shared" si="49"/>
        <v>0</v>
      </c>
      <c r="AD128" s="55" t="e">
        <f t="shared" si="50"/>
        <v>#REF!</v>
      </c>
      <c r="AG128" s="61" t="str">
        <f t="shared" si="51"/>
        <v>119</v>
      </c>
      <c r="AH128" s="62" t="str">
        <f t="shared" si="52"/>
        <v>Hamilton</v>
      </c>
      <c r="AI128" s="63">
        <f t="shared" si="53"/>
        <v>1.3334791086848641</v>
      </c>
      <c r="AJ128" s="64">
        <f t="shared" si="30"/>
        <v>82.5</v>
      </c>
      <c r="AK128" s="63">
        <f t="shared" si="54"/>
        <v>4.130000000000001E-2</v>
      </c>
      <c r="AL128" s="57" t="e">
        <f t="shared" si="31"/>
        <v>#REF!</v>
      </c>
      <c r="AM128" s="65" t="e">
        <f t="shared" si="55"/>
        <v>#REF!</v>
      </c>
      <c r="AR128" s="49"/>
    </row>
    <row r="129" spans="1:44" ht="12.75" customHeight="1" x14ac:dyDescent="0.3">
      <c r="A129" s="48">
        <v>120</v>
      </c>
      <c r="B129" s="48" t="s">
        <v>183</v>
      </c>
      <c r="C129" s="49">
        <v>914288400</v>
      </c>
      <c r="D129" s="49">
        <f t="shared" si="32"/>
        <v>2964917.5829276857</v>
      </c>
      <c r="E129" s="59">
        <v>229894000</v>
      </c>
      <c r="F129" s="49">
        <f t="shared" si="56"/>
        <v>3609192.7889215625</v>
      </c>
      <c r="G129" s="49">
        <f t="shared" si="33"/>
        <v>6574110</v>
      </c>
      <c r="H129" s="50">
        <v>7610161.8443807391</v>
      </c>
      <c r="I129" s="51">
        <f t="shared" si="34"/>
        <v>0.86385942039514596</v>
      </c>
      <c r="J129" s="28">
        <f t="shared" si="35"/>
        <v>6278384</v>
      </c>
      <c r="K129" s="28">
        <f t="shared" si="36"/>
        <v>6278384</v>
      </c>
      <c r="L129" s="52">
        <f t="shared" si="37"/>
        <v>82.5</v>
      </c>
      <c r="M129" s="91"/>
      <c r="N129" s="53">
        <v>5897985</v>
      </c>
      <c r="O129" s="54">
        <v>4.41E-2</v>
      </c>
      <c r="P129" s="28">
        <f t="shared" si="38"/>
        <v>6158086</v>
      </c>
      <c r="Q129" s="55">
        <f t="shared" si="39"/>
        <v>80.919251468312254</v>
      </c>
      <c r="R129" s="55">
        <f t="shared" si="40"/>
        <v>1.5807485316877461</v>
      </c>
      <c r="S129" s="56">
        <f t="shared" si="41"/>
        <v>0</v>
      </c>
      <c r="T129" s="28">
        <f t="shared" si="42"/>
        <v>0</v>
      </c>
      <c r="U129" s="57">
        <f t="shared" si="43"/>
        <v>0</v>
      </c>
      <c r="V129" s="57" t="e">
        <f t="shared" si="29"/>
        <v>#REF!</v>
      </c>
      <c r="W129" s="57">
        <f t="shared" si="44"/>
        <v>0</v>
      </c>
      <c r="X129" s="50" t="e">
        <f t="shared" si="45"/>
        <v>#REF!</v>
      </c>
      <c r="Y129" s="58" t="e">
        <f t="shared" si="46"/>
        <v>#REF!</v>
      </c>
      <c r="AA129" s="28">
        <f t="shared" si="47"/>
        <v>-120298</v>
      </c>
      <c r="AB129" s="28">
        <f t="shared" si="48"/>
        <v>-120298</v>
      </c>
      <c r="AC129" s="28">
        <f t="shared" si="49"/>
        <v>0</v>
      </c>
      <c r="AD129" s="55" t="e">
        <f t="shared" si="50"/>
        <v>#REF!</v>
      </c>
      <c r="AG129" s="61" t="str">
        <f t="shared" si="51"/>
        <v>120</v>
      </c>
      <c r="AH129" s="62" t="str">
        <f t="shared" si="52"/>
        <v>Hampden</v>
      </c>
      <c r="AI129" s="63">
        <f t="shared" si="53"/>
        <v>0.86385942039514596</v>
      </c>
      <c r="AJ129" s="64">
        <f t="shared" si="30"/>
        <v>82.5</v>
      </c>
      <c r="AK129" s="63">
        <f t="shared" si="54"/>
        <v>4.41E-2</v>
      </c>
      <c r="AL129" s="57" t="e">
        <f t="shared" si="31"/>
        <v>#REF!</v>
      </c>
      <c r="AM129" s="65" t="e">
        <f t="shared" si="55"/>
        <v>#REF!</v>
      </c>
      <c r="AR129" s="49"/>
    </row>
    <row r="130" spans="1:44" ht="12.75" customHeight="1" x14ac:dyDescent="0.3">
      <c r="A130" s="48">
        <v>121</v>
      </c>
      <c r="B130" s="48" t="s">
        <v>184</v>
      </c>
      <c r="C130" s="49">
        <v>403174000</v>
      </c>
      <c r="D130" s="49">
        <f t="shared" si="32"/>
        <v>1307440.4986208803</v>
      </c>
      <c r="E130" s="59">
        <v>14414000</v>
      </c>
      <c r="F130" s="49">
        <f t="shared" si="56"/>
        <v>226290.83342547176</v>
      </c>
      <c r="G130" s="49">
        <f t="shared" si="33"/>
        <v>1533731</v>
      </c>
      <c r="H130" s="50">
        <v>1251017.0000000002</v>
      </c>
      <c r="I130" s="51">
        <f t="shared" si="34"/>
        <v>1.2259873367028584</v>
      </c>
      <c r="J130" s="28">
        <f t="shared" si="35"/>
        <v>1032089</v>
      </c>
      <c r="K130" s="28">
        <f t="shared" si="36"/>
        <v>1032089</v>
      </c>
      <c r="L130" s="52">
        <f t="shared" si="37"/>
        <v>82.5</v>
      </c>
      <c r="M130" s="91"/>
      <c r="N130" s="53">
        <v>820427</v>
      </c>
      <c r="O130" s="54">
        <v>2.2200000000000001E-2</v>
      </c>
      <c r="P130" s="28">
        <f t="shared" si="38"/>
        <v>838640</v>
      </c>
      <c r="Q130" s="55">
        <f t="shared" si="39"/>
        <v>67.036658974258529</v>
      </c>
      <c r="R130" s="55">
        <f t="shared" si="40"/>
        <v>15.463341025741471</v>
      </c>
      <c r="S130" s="56">
        <f t="shared" si="41"/>
        <v>0.02</v>
      </c>
      <c r="T130" s="28">
        <f t="shared" si="42"/>
        <v>16409</v>
      </c>
      <c r="U130" s="57">
        <f t="shared" si="43"/>
        <v>0</v>
      </c>
      <c r="V130" s="57" t="e">
        <f t="shared" si="29"/>
        <v>#REF!</v>
      </c>
      <c r="W130" s="57">
        <f t="shared" si="44"/>
        <v>0</v>
      </c>
      <c r="X130" s="50" t="e">
        <f t="shared" si="45"/>
        <v>#REF!</v>
      </c>
      <c r="Y130" s="58" t="e">
        <f t="shared" si="46"/>
        <v>#REF!</v>
      </c>
      <c r="AA130" s="28">
        <f t="shared" si="47"/>
        <v>-193449</v>
      </c>
      <c r="AB130" s="28">
        <f t="shared" si="48"/>
        <v>-177040</v>
      </c>
      <c r="AC130" s="28">
        <f t="shared" si="49"/>
        <v>0</v>
      </c>
      <c r="AD130" s="55" t="e">
        <f t="shared" si="50"/>
        <v>#REF!</v>
      </c>
      <c r="AG130" s="61" t="str">
        <f t="shared" si="51"/>
        <v>121</v>
      </c>
      <c r="AH130" s="62" t="str">
        <f t="shared" si="52"/>
        <v>Hancock</v>
      </c>
      <c r="AI130" s="63">
        <f t="shared" si="53"/>
        <v>1.2259873367028584</v>
      </c>
      <c r="AJ130" s="64">
        <f t="shared" si="30"/>
        <v>82.5</v>
      </c>
      <c r="AK130" s="63">
        <f t="shared" si="54"/>
        <v>2.2200000000000001E-2</v>
      </c>
      <c r="AL130" s="57" t="e">
        <f t="shared" si="31"/>
        <v>#REF!</v>
      </c>
      <c r="AM130" s="65" t="e">
        <f t="shared" si="55"/>
        <v>#REF!</v>
      </c>
      <c r="AR130" s="49"/>
    </row>
    <row r="131" spans="1:44" ht="12.75" customHeight="1" x14ac:dyDescent="0.3">
      <c r="A131" s="48">
        <v>122</v>
      </c>
      <c r="B131" s="48" t="s">
        <v>185</v>
      </c>
      <c r="C131" s="49">
        <v>4434463400</v>
      </c>
      <c r="D131" s="49">
        <f t="shared" si="32"/>
        <v>14380384.248022055</v>
      </c>
      <c r="E131" s="59">
        <v>1040205000</v>
      </c>
      <c r="F131" s="49">
        <f t="shared" si="56"/>
        <v>16330571.415522607</v>
      </c>
      <c r="G131" s="49">
        <f t="shared" si="33"/>
        <v>30710956</v>
      </c>
      <c r="H131" s="50">
        <v>34333070.432965375</v>
      </c>
      <c r="I131" s="51">
        <f t="shared" si="34"/>
        <v>0.89450071353106964</v>
      </c>
      <c r="J131" s="28">
        <f t="shared" si="35"/>
        <v>28324783</v>
      </c>
      <c r="K131" s="28">
        <f t="shared" si="36"/>
        <v>28324783</v>
      </c>
      <c r="L131" s="52">
        <f t="shared" si="37"/>
        <v>82.5</v>
      </c>
      <c r="M131" s="91"/>
      <c r="N131" s="53">
        <v>25634987</v>
      </c>
      <c r="O131" s="54">
        <v>4.5499999999999999E-2</v>
      </c>
      <c r="P131" s="28">
        <f t="shared" si="38"/>
        <v>26801379</v>
      </c>
      <c r="Q131" s="55">
        <f t="shared" si="39"/>
        <v>78.062866682224509</v>
      </c>
      <c r="R131" s="55">
        <f t="shared" si="40"/>
        <v>4.4371333177754906</v>
      </c>
      <c r="S131" s="56">
        <f t="shared" si="41"/>
        <v>0.01</v>
      </c>
      <c r="T131" s="28">
        <f t="shared" si="42"/>
        <v>256350</v>
      </c>
      <c r="U131" s="57">
        <f t="shared" si="43"/>
        <v>0</v>
      </c>
      <c r="V131" s="57" t="e">
        <f t="shared" si="29"/>
        <v>#REF!</v>
      </c>
      <c r="W131" s="57">
        <f t="shared" si="44"/>
        <v>0</v>
      </c>
      <c r="X131" s="50" t="e">
        <f t="shared" si="45"/>
        <v>#REF!</v>
      </c>
      <c r="Y131" s="58" t="e">
        <f t="shared" si="46"/>
        <v>#REF!</v>
      </c>
      <c r="AA131" s="28">
        <f t="shared" si="47"/>
        <v>-1523404</v>
      </c>
      <c r="AB131" s="28">
        <f t="shared" si="48"/>
        <v>-1267054</v>
      </c>
      <c r="AC131" s="28">
        <f t="shared" si="49"/>
        <v>0</v>
      </c>
      <c r="AD131" s="55" t="e">
        <f t="shared" si="50"/>
        <v>#REF!</v>
      </c>
      <c r="AG131" s="61" t="str">
        <f t="shared" si="51"/>
        <v>122</v>
      </c>
      <c r="AH131" s="62" t="str">
        <f t="shared" si="52"/>
        <v>Hanover</v>
      </c>
      <c r="AI131" s="63">
        <f t="shared" si="53"/>
        <v>0.89450071353106964</v>
      </c>
      <c r="AJ131" s="64">
        <f t="shared" si="30"/>
        <v>82.5</v>
      </c>
      <c r="AK131" s="63">
        <f t="shared" si="54"/>
        <v>4.5499999999999999E-2</v>
      </c>
      <c r="AL131" s="57" t="e">
        <f t="shared" si="31"/>
        <v>#REF!</v>
      </c>
      <c r="AM131" s="65" t="e">
        <f t="shared" si="55"/>
        <v>#REF!</v>
      </c>
      <c r="AR131" s="49"/>
    </row>
    <row r="132" spans="1:44" ht="12.75" customHeight="1" x14ac:dyDescent="0.3">
      <c r="A132" s="48">
        <v>123</v>
      </c>
      <c r="B132" s="48" t="s">
        <v>186</v>
      </c>
      <c r="C132" s="49">
        <v>2117440700</v>
      </c>
      <c r="D132" s="49">
        <f t="shared" si="32"/>
        <v>6866582.9756089076</v>
      </c>
      <c r="E132" s="59">
        <v>500058000</v>
      </c>
      <c r="F132" s="49">
        <f t="shared" si="56"/>
        <v>7850599.526923446</v>
      </c>
      <c r="G132" s="49">
        <f t="shared" si="33"/>
        <v>14717183</v>
      </c>
      <c r="H132" s="50">
        <v>20995378.845441595</v>
      </c>
      <c r="I132" s="51">
        <f t="shared" si="34"/>
        <v>0.7009724905819128</v>
      </c>
      <c r="J132" s="28">
        <f t="shared" si="35"/>
        <v>17321188</v>
      </c>
      <c r="K132" s="28">
        <f t="shared" si="36"/>
        <v>14717183</v>
      </c>
      <c r="L132" s="52">
        <f t="shared" si="37"/>
        <v>70.099999999999994</v>
      </c>
      <c r="M132" s="91"/>
      <c r="N132" s="53">
        <v>12445238</v>
      </c>
      <c r="O132" s="54">
        <v>3.7900000000000003E-2</v>
      </c>
      <c r="P132" s="28">
        <f t="shared" si="38"/>
        <v>12916913</v>
      </c>
      <c r="Q132" s="55">
        <f t="shared" si="39"/>
        <v>61.522647888796975</v>
      </c>
      <c r="R132" s="55">
        <f t="shared" si="40"/>
        <v>8.5773521112030195</v>
      </c>
      <c r="S132" s="56">
        <f t="shared" si="41"/>
        <v>0.02</v>
      </c>
      <c r="T132" s="28">
        <f t="shared" si="42"/>
        <v>248905</v>
      </c>
      <c r="U132" s="57">
        <f t="shared" si="43"/>
        <v>0</v>
      </c>
      <c r="V132" s="57" t="e">
        <f t="shared" si="29"/>
        <v>#REF!</v>
      </c>
      <c r="W132" s="57">
        <f t="shared" si="44"/>
        <v>0</v>
      </c>
      <c r="X132" s="50" t="e">
        <f t="shared" si="45"/>
        <v>#REF!</v>
      </c>
      <c r="Y132" s="58" t="e">
        <f t="shared" si="46"/>
        <v>#REF!</v>
      </c>
      <c r="AA132" s="28">
        <f t="shared" si="47"/>
        <v>-1800270</v>
      </c>
      <c r="AB132" s="28">
        <f t="shared" si="48"/>
        <v>-1551365</v>
      </c>
      <c r="AC132" s="28">
        <f t="shared" si="49"/>
        <v>0</v>
      </c>
      <c r="AD132" s="55" t="e">
        <f t="shared" si="50"/>
        <v>#REF!</v>
      </c>
      <c r="AG132" s="61" t="str">
        <f t="shared" si="51"/>
        <v>123</v>
      </c>
      <c r="AH132" s="62" t="str">
        <f t="shared" si="52"/>
        <v>Hanson</v>
      </c>
      <c r="AI132" s="63">
        <f t="shared" si="53"/>
        <v>0.7009724905819128</v>
      </c>
      <c r="AJ132" s="64">
        <f t="shared" si="30"/>
        <v>70.099999999999994</v>
      </c>
      <c r="AK132" s="63">
        <f t="shared" si="54"/>
        <v>3.7900000000000003E-2</v>
      </c>
      <c r="AL132" s="57" t="e">
        <f t="shared" si="31"/>
        <v>#REF!</v>
      </c>
      <c r="AM132" s="65" t="e">
        <f t="shared" si="55"/>
        <v>#REF!</v>
      </c>
      <c r="AR132" s="49"/>
    </row>
    <row r="133" spans="1:44" ht="12.75" customHeight="1" x14ac:dyDescent="0.3">
      <c r="A133" s="48">
        <v>124</v>
      </c>
      <c r="B133" s="48" t="s">
        <v>187</v>
      </c>
      <c r="C133" s="49">
        <v>391115500</v>
      </c>
      <c r="D133" s="49">
        <f t="shared" si="32"/>
        <v>1268336.3618148861</v>
      </c>
      <c r="E133" s="59">
        <v>82465000</v>
      </c>
      <c r="F133" s="49">
        <f t="shared" si="56"/>
        <v>1294649.2006682064</v>
      </c>
      <c r="G133" s="49">
        <f t="shared" si="33"/>
        <v>2562986</v>
      </c>
      <c r="H133" s="50">
        <v>4804607.887077773</v>
      </c>
      <c r="I133" s="51">
        <f t="shared" si="34"/>
        <v>0.53344332362548785</v>
      </c>
      <c r="J133" s="28">
        <f t="shared" si="35"/>
        <v>3963802</v>
      </c>
      <c r="K133" s="28">
        <f t="shared" si="36"/>
        <v>2562986</v>
      </c>
      <c r="L133" s="52">
        <f t="shared" si="37"/>
        <v>53.34</v>
      </c>
      <c r="M133" s="91"/>
      <c r="N133" s="53">
        <v>1992315</v>
      </c>
      <c r="O133" s="54">
        <v>3.1899999999999998E-2</v>
      </c>
      <c r="P133" s="28">
        <f t="shared" si="38"/>
        <v>2055870</v>
      </c>
      <c r="Q133" s="55">
        <f t="shared" si="39"/>
        <v>42.789548040525069</v>
      </c>
      <c r="R133" s="55">
        <f t="shared" si="40"/>
        <v>10.550451959474934</v>
      </c>
      <c r="S133" s="56">
        <f t="shared" si="41"/>
        <v>0.02</v>
      </c>
      <c r="T133" s="28">
        <f t="shared" si="42"/>
        <v>39846</v>
      </c>
      <c r="U133" s="57">
        <f t="shared" si="43"/>
        <v>0</v>
      </c>
      <c r="V133" s="57" t="e">
        <f t="shared" si="29"/>
        <v>#REF!</v>
      </c>
      <c r="W133" s="57">
        <f t="shared" si="44"/>
        <v>0</v>
      </c>
      <c r="X133" s="50" t="e">
        <f t="shared" si="45"/>
        <v>#REF!</v>
      </c>
      <c r="Y133" s="58" t="e">
        <f t="shared" si="46"/>
        <v>#REF!</v>
      </c>
      <c r="AA133" s="28">
        <f t="shared" si="47"/>
        <v>-507116</v>
      </c>
      <c r="AB133" s="28">
        <f t="shared" si="48"/>
        <v>-467270</v>
      </c>
      <c r="AC133" s="28">
        <f t="shared" si="49"/>
        <v>0</v>
      </c>
      <c r="AD133" s="55" t="e">
        <f t="shared" si="50"/>
        <v>#REF!</v>
      </c>
      <c r="AG133" s="61" t="str">
        <f t="shared" si="51"/>
        <v>124</v>
      </c>
      <c r="AH133" s="62" t="str">
        <f t="shared" si="52"/>
        <v>Hardwick</v>
      </c>
      <c r="AI133" s="63">
        <f t="shared" si="53"/>
        <v>0.53344332362548785</v>
      </c>
      <c r="AJ133" s="64">
        <f t="shared" si="30"/>
        <v>53.34</v>
      </c>
      <c r="AK133" s="63">
        <f t="shared" si="54"/>
        <v>3.1899999999999998E-2</v>
      </c>
      <c r="AL133" s="57" t="e">
        <f t="shared" si="31"/>
        <v>#REF!</v>
      </c>
      <c r="AM133" s="65" t="e">
        <f t="shared" si="55"/>
        <v>#REF!</v>
      </c>
      <c r="AR133" s="49"/>
    </row>
    <row r="134" spans="1:44" ht="12.75" customHeight="1" x14ac:dyDescent="0.3">
      <c r="A134" s="48">
        <v>125</v>
      </c>
      <c r="B134" s="48" t="s">
        <v>188</v>
      </c>
      <c r="C134" s="49">
        <v>1920923300</v>
      </c>
      <c r="D134" s="49">
        <f t="shared" si="32"/>
        <v>6229302.7753884597</v>
      </c>
      <c r="E134" s="59">
        <v>604473000</v>
      </c>
      <c r="F134" s="49">
        <f t="shared" si="56"/>
        <v>9489850.073067518</v>
      </c>
      <c r="G134" s="49">
        <f t="shared" si="33"/>
        <v>15719153</v>
      </c>
      <c r="H134" s="50">
        <v>11514132.924458364</v>
      </c>
      <c r="I134" s="51">
        <f t="shared" si="34"/>
        <v>1.365205100820863</v>
      </c>
      <c r="J134" s="28">
        <f t="shared" si="35"/>
        <v>9499160</v>
      </c>
      <c r="K134" s="28">
        <f t="shared" si="36"/>
        <v>9499160</v>
      </c>
      <c r="L134" s="52">
        <f t="shared" si="37"/>
        <v>82.5</v>
      </c>
      <c r="M134" s="91"/>
      <c r="N134" s="53">
        <v>8842298</v>
      </c>
      <c r="O134" s="54">
        <v>3.61E-2</v>
      </c>
      <c r="P134" s="28">
        <f t="shared" si="38"/>
        <v>9161505</v>
      </c>
      <c r="Q134" s="55">
        <f t="shared" si="39"/>
        <v>79.567476423162503</v>
      </c>
      <c r="R134" s="55">
        <f t="shared" si="40"/>
        <v>2.9325235768374966</v>
      </c>
      <c r="S134" s="56">
        <f t="shared" si="41"/>
        <v>0.01</v>
      </c>
      <c r="T134" s="28">
        <f t="shared" si="42"/>
        <v>88423</v>
      </c>
      <c r="U134" s="57">
        <f t="shared" si="43"/>
        <v>0</v>
      </c>
      <c r="V134" s="57" t="e">
        <f t="shared" si="29"/>
        <v>#REF!</v>
      </c>
      <c r="W134" s="57">
        <f t="shared" si="44"/>
        <v>0</v>
      </c>
      <c r="X134" s="50" t="e">
        <f t="shared" si="45"/>
        <v>#REF!</v>
      </c>
      <c r="Y134" s="58" t="e">
        <f t="shared" si="46"/>
        <v>#REF!</v>
      </c>
      <c r="AA134" s="28">
        <f t="shared" si="47"/>
        <v>-337655</v>
      </c>
      <c r="AB134" s="28">
        <f t="shared" si="48"/>
        <v>-249232</v>
      </c>
      <c r="AC134" s="28">
        <f t="shared" si="49"/>
        <v>0</v>
      </c>
      <c r="AD134" s="55" t="e">
        <f t="shared" si="50"/>
        <v>#REF!</v>
      </c>
      <c r="AG134" s="61" t="str">
        <f t="shared" si="51"/>
        <v>125</v>
      </c>
      <c r="AH134" s="62" t="str">
        <f t="shared" si="52"/>
        <v>Harvard</v>
      </c>
      <c r="AI134" s="63">
        <f t="shared" si="53"/>
        <v>1.365205100820863</v>
      </c>
      <c r="AJ134" s="64">
        <f t="shared" si="30"/>
        <v>82.5</v>
      </c>
      <c r="AK134" s="63">
        <f t="shared" si="54"/>
        <v>3.61E-2</v>
      </c>
      <c r="AL134" s="57" t="e">
        <f t="shared" si="31"/>
        <v>#REF!</v>
      </c>
      <c r="AM134" s="65" t="e">
        <f t="shared" si="55"/>
        <v>#REF!</v>
      </c>
      <c r="AR134" s="49"/>
    </row>
    <row r="135" spans="1:44" ht="12.75" customHeight="1" x14ac:dyDescent="0.3">
      <c r="A135" s="48">
        <v>126</v>
      </c>
      <c r="B135" s="48" t="s">
        <v>189</v>
      </c>
      <c r="C135" s="49">
        <v>10308494000</v>
      </c>
      <c r="D135" s="49">
        <f t="shared" si="32"/>
        <v>33429096.458081007</v>
      </c>
      <c r="E135" s="59">
        <v>733083000</v>
      </c>
      <c r="F135" s="49">
        <f t="shared" si="56"/>
        <v>11508947.068131339</v>
      </c>
      <c r="G135" s="49">
        <f t="shared" si="33"/>
        <v>44938044</v>
      </c>
      <c r="H135" s="50">
        <v>21029799.113177396</v>
      </c>
      <c r="I135" s="51">
        <f t="shared" si="34"/>
        <v>2.1368746205398392</v>
      </c>
      <c r="J135" s="28">
        <f t="shared" si="35"/>
        <v>17349584</v>
      </c>
      <c r="K135" s="28">
        <f t="shared" si="36"/>
        <v>17349584</v>
      </c>
      <c r="L135" s="52">
        <f t="shared" si="37"/>
        <v>82.5</v>
      </c>
      <c r="M135" s="91"/>
      <c r="N135" s="53">
        <v>16718521</v>
      </c>
      <c r="O135" s="54">
        <v>4.3499999999999997E-2</v>
      </c>
      <c r="P135" s="28">
        <f t="shared" si="38"/>
        <v>17445777</v>
      </c>
      <c r="Q135" s="55">
        <f t="shared" si="39"/>
        <v>82.957411557338048</v>
      </c>
      <c r="R135" s="55">
        <f t="shared" si="40"/>
        <v>0</v>
      </c>
      <c r="S135" s="56">
        <f t="shared" si="41"/>
        <v>0</v>
      </c>
      <c r="T135" s="28">
        <f t="shared" si="42"/>
        <v>0</v>
      </c>
      <c r="U135" s="57">
        <f t="shared" si="43"/>
        <v>96193</v>
      </c>
      <c r="V135" s="57" t="e">
        <f t="shared" si="29"/>
        <v>#REF!</v>
      </c>
      <c r="W135" s="57">
        <f t="shared" si="44"/>
        <v>0</v>
      </c>
      <c r="X135" s="50" t="e">
        <f t="shared" si="45"/>
        <v>#REF!</v>
      </c>
      <c r="Y135" s="58" t="e">
        <f t="shared" si="46"/>
        <v>#REF!</v>
      </c>
      <c r="AA135" s="28">
        <f t="shared" si="47"/>
        <v>0</v>
      </c>
      <c r="AB135" s="28">
        <f t="shared" si="48"/>
        <v>0</v>
      </c>
      <c r="AC135" s="28" t="e">
        <f t="shared" si="49"/>
        <v>#REF!</v>
      </c>
      <c r="AD135" s="55" t="e">
        <f t="shared" si="50"/>
        <v>#REF!</v>
      </c>
      <c r="AG135" s="61" t="str">
        <f t="shared" si="51"/>
        <v>126</v>
      </c>
      <c r="AH135" s="62" t="str">
        <f t="shared" si="52"/>
        <v>Harwich</v>
      </c>
      <c r="AI135" s="63">
        <f t="shared" si="53"/>
        <v>2.1368746205398392</v>
      </c>
      <c r="AJ135" s="64">
        <f t="shared" si="30"/>
        <v>82.5</v>
      </c>
      <c r="AK135" s="63">
        <f t="shared" si="54"/>
        <v>4.3499999999999997E-2</v>
      </c>
      <c r="AL135" s="57" t="e">
        <f t="shared" si="31"/>
        <v>#REF!</v>
      </c>
      <c r="AM135" s="65" t="e">
        <f t="shared" si="55"/>
        <v>#REF!</v>
      </c>
      <c r="AR135" s="49"/>
    </row>
    <row r="136" spans="1:44" ht="12.75" customHeight="1" x14ac:dyDescent="0.3">
      <c r="A136" s="48">
        <v>127</v>
      </c>
      <c r="B136" s="48" t="s">
        <v>190</v>
      </c>
      <c r="C136" s="49">
        <v>762471500</v>
      </c>
      <c r="D136" s="49">
        <f t="shared" si="32"/>
        <v>2472595.2520356234</v>
      </c>
      <c r="E136" s="59">
        <v>150752000</v>
      </c>
      <c r="F136" s="49">
        <f t="shared" si="56"/>
        <v>2366712.621101479</v>
      </c>
      <c r="G136" s="49">
        <f t="shared" si="33"/>
        <v>4839308</v>
      </c>
      <c r="H136" s="50">
        <v>3981919.64</v>
      </c>
      <c r="I136" s="51">
        <f t="shared" si="34"/>
        <v>1.2153203573942541</v>
      </c>
      <c r="J136" s="28">
        <f t="shared" si="35"/>
        <v>3285084</v>
      </c>
      <c r="K136" s="28">
        <f t="shared" si="36"/>
        <v>3285084</v>
      </c>
      <c r="L136" s="52">
        <f t="shared" si="37"/>
        <v>82.5</v>
      </c>
      <c r="M136" s="91"/>
      <c r="N136" s="53">
        <v>3438495</v>
      </c>
      <c r="O136" s="54">
        <v>4.3099999999999999E-2</v>
      </c>
      <c r="P136" s="28">
        <f t="shared" si="38"/>
        <v>3586694</v>
      </c>
      <c r="Q136" s="55">
        <f t="shared" si="39"/>
        <v>90.074494823305869</v>
      </c>
      <c r="R136" s="55">
        <f t="shared" si="40"/>
        <v>0</v>
      </c>
      <c r="S136" s="56">
        <f t="shared" si="41"/>
        <v>0</v>
      </c>
      <c r="T136" s="28">
        <f t="shared" si="42"/>
        <v>0</v>
      </c>
      <c r="U136" s="57">
        <f t="shared" si="43"/>
        <v>301610</v>
      </c>
      <c r="V136" s="57" t="e">
        <f t="shared" si="29"/>
        <v>#REF!</v>
      </c>
      <c r="W136" s="57">
        <f t="shared" si="44"/>
        <v>0</v>
      </c>
      <c r="X136" s="50" t="e">
        <f t="shared" si="45"/>
        <v>#REF!</v>
      </c>
      <c r="Y136" s="58" t="e">
        <f t="shared" si="46"/>
        <v>#REF!</v>
      </c>
      <c r="AA136" s="28">
        <f t="shared" si="47"/>
        <v>0</v>
      </c>
      <c r="AB136" s="28">
        <f t="shared" si="48"/>
        <v>0</v>
      </c>
      <c r="AC136" s="28" t="e">
        <f t="shared" si="49"/>
        <v>#REF!</v>
      </c>
      <c r="AD136" s="55" t="e">
        <f t="shared" si="50"/>
        <v>#REF!</v>
      </c>
      <c r="AG136" s="61" t="str">
        <f t="shared" si="51"/>
        <v>127</v>
      </c>
      <c r="AH136" s="62" t="str">
        <f t="shared" si="52"/>
        <v>Hatfield</v>
      </c>
      <c r="AI136" s="63">
        <f t="shared" si="53"/>
        <v>1.2153203573942541</v>
      </c>
      <c r="AJ136" s="64">
        <f t="shared" si="30"/>
        <v>82.5</v>
      </c>
      <c r="AK136" s="63">
        <f t="shared" si="54"/>
        <v>4.3099999999999999E-2</v>
      </c>
      <c r="AL136" s="57" t="e">
        <f t="shared" si="31"/>
        <v>#REF!</v>
      </c>
      <c r="AM136" s="65" t="e">
        <f t="shared" si="55"/>
        <v>#REF!</v>
      </c>
      <c r="AR136" s="49"/>
    </row>
    <row r="137" spans="1:44" ht="12.75" customHeight="1" x14ac:dyDescent="0.3">
      <c r="A137" s="48">
        <v>128</v>
      </c>
      <c r="B137" s="48" t="s">
        <v>191</v>
      </c>
      <c r="C137" s="49">
        <v>11356866500</v>
      </c>
      <c r="D137" s="49">
        <f t="shared" si="32"/>
        <v>36828831.223071851</v>
      </c>
      <c r="E137" s="59">
        <v>2394534000</v>
      </c>
      <c r="F137" s="49">
        <f t="shared" si="56"/>
        <v>37592694.222674385</v>
      </c>
      <c r="G137" s="49">
        <f t="shared" si="33"/>
        <v>74421525</v>
      </c>
      <c r="H137" s="50">
        <v>168575637.52562881</v>
      </c>
      <c r="I137" s="51">
        <f t="shared" si="34"/>
        <v>0.44147260002908539</v>
      </c>
      <c r="J137" s="28">
        <f t="shared" si="35"/>
        <v>139074901</v>
      </c>
      <c r="K137" s="28">
        <f t="shared" si="36"/>
        <v>74421525</v>
      </c>
      <c r="L137" s="52">
        <f t="shared" si="37"/>
        <v>44.15</v>
      </c>
      <c r="M137" s="91"/>
      <c r="N137" s="53">
        <v>59771545</v>
      </c>
      <c r="O137" s="54">
        <v>3.5400000000000001E-2</v>
      </c>
      <c r="P137" s="28">
        <f t="shared" si="38"/>
        <v>61887458</v>
      </c>
      <c r="Q137" s="55">
        <f t="shared" si="39"/>
        <v>36.711982175117775</v>
      </c>
      <c r="R137" s="55">
        <f t="shared" si="40"/>
        <v>7.4380178248822233</v>
      </c>
      <c r="S137" s="56">
        <f t="shared" si="41"/>
        <v>0.01</v>
      </c>
      <c r="T137" s="28">
        <f t="shared" si="42"/>
        <v>597715</v>
      </c>
      <c r="U137" s="57">
        <f t="shared" si="43"/>
        <v>0</v>
      </c>
      <c r="V137" s="57" t="e">
        <f t="shared" si="29"/>
        <v>#REF!</v>
      </c>
      <c r="W137" s="57">
        <f t="shared" si="44"/>
        <v>0</v>
      </c>
      <c r="X137" s="50" t="e">
        <f t="shared" si="45"/>
        <v>#REF!</v>
      </c>
      <c r="Y137" s="58" t="e">
        <f t="shared" si="46"/>
        <v>#REF!</v>
      </c>
      <c r="AA137" s="28">
        <f t="shared" si="47"/>
        <v>-12534067</v>
      </c>
      <c r="AB137" s="28">
        <f t="shared" si="48"/>
        <v>-11936352</v>
      </c>
      <c r="AC137" s="28">
        <f t="shared" si="49"/>
        <v>0</v>
      </c>
      <c r="AD137" s="55" t="e">
        <f t="shared" si="50"/>
        <v>#REF!</v>
      </c>
      <c r="AG137" s="61" t="str">
        <f t="shared" si="51"/>
        <v>128</v>
      </c>
      <c r="AH137" s="62" t="str">
        <f t="shared" si="52"/>
        <v>Haverhill</v>
      </c>
      <c r="AI137" s="63">
        <f t="shared" si="53"/>
        <v>0.44147260002908539</v>
      </c>
      <c r="AJ137" s="64">
        <f t="shared" si="30"/>
        <v>44.15</v>
      </c>
      <c r="AK137" s="63">
        <f t="shared" si="54"/>
        <v>3.5400000000000001E-2</v>
      </c>
      <c r="AL137" s="57" t="e">
        <f t="shared" si="31"/>
        <v>#REF!</v>
      </c>
      <c r="AM137" s="65" t="e">
        <f t="shared" si="55"/>
        <v>#REF!</v>
      </c>
      <c r="AR137" s="49"/>
    </row>
    <row r="138" spans="1:44" ht="12.75" customHeight="1" x14ac:dyDescent="0.3">
      <c r="A138" s="48">
        <v>129</v>
      </c>
      <c r="B138" s="48" t="s">
        <v>192</v>
      </c>
      <c r="C138" s="49">
        <v>65414600</v>
      </c>
      <c r="D138" s="49">
        <f t="shared" si="32"/>
        <v>212130.98374668363</v>
      </c>
      <c r="E138" s="59">
        <v>7663000</v>
      </c>
      <c r="F138" s="49">
        <f t="shared" si="56"/>
        <v>120304.33304699529</v>
      </c>
      <c r="G138" s="49">
        <f t="shared" si="33"/>
        <v>332435</v>
      </c>
      <c r="H138" s="50">
        <v>355575.54014233651</v>
      </c>
      <c r="I138" s="51">
        <f t="shared" si="34"/>
        <v>0.93492088872852908</v>
      </c>
      <c r="J138" s="28">
        <f t="shared" si="35"/>
        <v>293350</v>
      </c>
      <c r="K138" s="28">
        <f t="shared" si="36"/>
        <v>293350</v>
      </c>
      <c r="L138" s="52">
        <f t="shared" si="37"/>
        <v>82.5</v>
      </c>
      <c r="M138" s="91"/>
      <c r="N138" s="53">
        <v>296855</v>
      </c>
      <c r="O138" s="54">
        <v>3.5400000000000001E-2</v>
      </c>
      <c r="P138" s="28">
        <f t="shared" si="38"/>
        <v>307364</v>
      </c>
      <c r="Q138" s="55">
        <f t="shared" si="39"/>
        <v>86.441266425964656</v>
      </c>
      <c r="R138" s="55">
        <f t="shared" si="40"/>
        <v>0</v>
      </c>
      <c r="S138" s="56">
        <f t="shared" si="41"/>
        <v>0</v>
      </c>
      <c r="T138" s="28">
        <f t="shared" si="42"/>
        <v>0</v>
      </c>
      <c r="U138" s="57">
        <f t="shared" si="43"/>
        <v>14014</v>
      </c>
      <c r="V138" s="57" t="e">
        <f t="shared" ref="V138:V201" si="57">MAX(U138*(V$5),0)</f>
        <v>#REF!</v>
      </c>
      <c r="W138" s="57">
        <f t="shared" si="44"/>
        <v>0</v>
      </c>
      <c r="X138" s="50" t="e">
        <f t="shared" si="45"/>
        <v>#REF!</v>
      </c>
      <c r="Y138" s="58" t="e">
        <f t="shared" si="46"/>
        <v>#REF!</v>
      </c>
      <c r="AA138" s="28">
        <f t="shared" si="47"/>
        <v>0</v>
      </c>
      <c r="AB138" s="28">
        <f t="shared" si="48"/>
        <v>0</v>
      </c>
      <c r="AC138" s="28" t="e">
        <f t="shared" si="49"/>
        <v>#REF!</v>
      </c>
      <c r="AD138" s="55" t="e">
        <f t="shared" si="50"/>
        <v>#REF!</v>
      </c>
      <c r="AG138" s="61" t="str">
        <f t="shared" si="51"/>
        <v>129</v>
      </c>
      <c r="AH138" s="62" t="str">
        <f t="shared" si="52"/>
        <v>Hawley</v>
      </c>
      <c r="AI138" s="63">
        <f t="shared" si="53"/>
        <v>0.93492088872852908</v>
      </c>
      <c r="AJ138" s="64">
        <f t="shared" ref="AJ138:AJ201" si="58">L138</f>
        <v>82.5</v>
      </c>
      <c r="AK138" s="63">
        <f t="shared" si="54"/>
        <v>3.5400000000000001E-2</v>
      </c>
      <c r="AL138" s="57" t="e">
        <f t="shared" ref="AL138:AL201" si="59">X138</f>
        <v>#REF!</v>
      </c>
      <c r="AM138" s="65" t="e">
        <f t="shared" si="55"/>
        <v>#REF!</v>
      </c>
      <c r="AR138" s="49"/>
    </row>
    <row r="139" spans="1:44" ht="12.75" customHeight="1" x14ac:dyDescent="0.3">
      <c r="A139" s="48">
        <v>130</v>
      </c>
      <c r="B139" s="48" t="s">
        <v>193</v>
      </c>
      <c r="C139" s="49">
        <v>125842500</v>
      </c>
      <c r="D139" s="49">
        <f t="shared" ref="D139:D202" si="60">D$5*C139</f>
        <v>408090.75225014042</v>
      </c>
      <c r="E139" s="59">
        <v>12345000</v>
      </c>
      <c r="F139" s="49">
        <f t="shared" si="56"/>
        <v>193808.82049656229</v>
      </c>
      <c r="G139" s="49">
        <f t="shared" ref="G139:G202" si="61">ROUND(D139+F139,0)</f>
        <v>601900</v>
      </c>
      <c r="H139" s="50">
        <v>1410909.664536682</v>
      </c>
      <c r="I139" s="51">
        <f t="shared" ref="I139:I202" si="62">IF(H139=0,0,G139/H139)</f>
        <v>0.42660420800055504</v>
      </c>
      <c r="J139" s="28">
        <f t="shared" ref="J139:J202" si="63">ROUND(H139*$J$9,0)</f>
        <v>1164000</v>
      </c>
      <c r="K139" s="28">
        <f t="shared" ref="K139:K202" si="64">MIN(G139,J139)</f>
        <v>601900</v>
      </c>
      <c r="L139" s="52">
        <f t="shared" ref="L139:L202" si="65">IF(H139&gt;0, ROUND((K139*100/H139), 2), 0)</f>
        <v>42.66</v>
      </c>
      <c r="M139" s="91"/>
      <c r="N139" s="53">
        <v>512106</v>
      </c>
      <c r="O139" s="54">
        <v>3.3099999999999997E-2</v>
      </c>
      <c r="P139" s="28">
        <f t="shared" ref="P139:P202" si="66">ROUND(N139*(1+O139),0)</f>
        <v>529057</v>
      </c>
      <c r="Q139" s="55">
        <f t="shared" ref="Q139:Q202" si="67">IF(H139=0,0,P139*100/H139)</f>
        <v>37.497581404244833</v>
      </c>
      <c r="R139" s="55">
        <f t="shared" ref="R139:R202" si="68">IF(L139&gt;Q139,L139-Q139,0)</f>
        <v>5.1624185957551632</v>
      </c>
      <c r="S139" s="56">
        <f t="shared" ref="S139:S202" si="69">IF(AND(R139&gt;$T$4,R139&lt;=$T$5),$S$4,IF(R139&gt;$T$5,$S$5,0))</f>
        <v>0.01</v>
      </c>
      <c r="T139" s="28">
        <f t="shared" ref="T139:T202" si="70">ROUND(S139*N139,0)</f>
        <v>5121</v>
      </c>
      <c r="U139" s="57">
        <f t="shared" ref="U139:U202" si="71">MAX(P139-K139,0)</f>
        <v>0</v>
      </c>
      <c r="V139" s="57" t="e">
        <f t="shared" si="57"/>
        <v>#REF!</v>
      </c>
      <c r="W139" s="57">
        <f t="shared" ref="W139:W202" si="72">IF(AND(I139&gt;1.75,$W$5=1),MAX(K139-(P139+T139),0),0)</f>
        <v>0</v>
      </c>
      <c r="X139" s="50" t="e">
        <f t="shared" ref="X139:X202" si="73">MIN(H139*0.9,ROUND(P139+T139-V139+W139,0))</f>
        <v>#REF!</v>
      </c>
      <c r="Y139" s="58" t="e">
        <f t="shared" ref="Y139:Y202" si="74">IF(H139=0,0,X139*100/H139)</f>
        <v>#REF!</v>
      </c>
      <c r="AA139" s="28">
        <f t="shared" ref="AA139:AA202" si="75">IF(Q139&lt;L139, P139-K139, 0)</f>
        <v>-72843</v>
      </c>
      <c r="AB139" s="28">
        <f t="shared" ref="AB139:AB202" si="76">-1*MAX(K139-(P139+T139+W139),0)</f>
        <v>-67722</v>
      </c>
      <c r="AC139" s="28">
        <f t="shared" ref="AC139:AC202" si="77">IF(Q139&gt;L139, X139-K139,0)</f>
        <v>0</v>
      </c>
      <c r="AD139" s="55" t="e">
        <f t="shared" ref="AD139:AD202" si="78">Y139-L139</f>
        <v>#REF!</v>
      </c>
      <c r="AG139" s="61" t="str">
        <f t="shared" ref="AG139:AG202" si="79">TEXT(A139,"000")</f>
        <v>130</v>
      </c>
      <c r="AH139" s="62" t="str">
        <f t="shared" ref="AH139:AH202" si="80">B139</f>
        <v>Heath</v>
      </c>
      <c r="AI139" s="63">
        <f t="shared" ref="AI139:AI202" si="81">I139</f>
        <v>0.42660420800055504</v>
      </c>
      <c r="AJ139" s="64">
        <f t="shared" si="58"/>
        <v>42.66</v>
      </c>
      <c r="AK139" s="63">
        <f t="shared" ref="AK139:AK202" si="82">O139</f>
        <v>3.3099999999999997E-2</v>
      </c>
      <c r="AL139" s="57" t="e">
        <f t="shared" si="59"/>
        <v>#REF!</v>
      </c>
      <c r="AM139" s="65" t="e">
        <f t="shared" ref="AM139:AM202" si="83">AD139</f>
        <v>#REF!</v>
      </c>
      <c r="AR139" s="49"/>
    </row>
    <row r="140" spans="1:44" ht="12.75" customHeight="1" x14ac:dyDescent="0.3">
      <c r="A140" s="48">
        <v>131</v>
      </c>
      <c r="B140" s="48" t="s">
        <v>194</v>
      </c>
      <c r="C140" s="49">
        <v>10581543600</v>
      </c>
      <c r="D140" s="49">
        <f t="shared" si="60"/>
        <v>34314560.563336387</v>
      </c>
      <c r="E140" s="59">
        <v>3699817000</v>
      </c>
      <c r="F140" s="49">
        <f t="shared" ref="F140:F203" si="84">E140*F$5</f>
        <v>58084825.3400672</v>
      </c>
      <c r="G140" s="49">
        <f t="shared" si="61"/>
        <v>92399386</v>
      </c>
      <c r="H140" s="50">
        <v>46634192.56592001</v>
      </c>
      <c r="I140" s="51">
        <f t="shared" si="62"/>
        <v>1.9813656228611305</v>
      </c>
      <c r="J140" s="28">
        <f t="shared" si="63"/>
        <v>38473209</v>
      </c>
      <c r="K140" s="28">
        <f t="shared" si="64"/>
        <v>38473209</v>
      </c>
      <c r="L140" s="52">
        <f t="shared" si="65"/>
        <v>82.5</v>
      </c>
      <c r="M140" s="91"/>
      <c r="N140" s="53">
        <v>37854849</v>
      </c>
      <c r="O140" s="54">
        <v>5.3499999999999999E-2</v>
      </c>
      <c r="P140" s="28">
        <f t="shared" si="66"/>
        <v>39880083</v>
      </c>
      <c r="Q140" s="55">
        <f t="shared" si="67"/>
        <v>85.516829617297006</v>
      </c>
      <c r="R140" s="55">
        <f t="shared" si="68"/>
        <v>0</v>
      </c>
      <c r="S140" s="56">
        <f t="shared" si="69"/>
        <v>0</v>
      </c>
      <c r="T140" s="28">
        <f t="shared" si="70"/>
        <v>0</v>
      </c>
      <c r="U140" s="57">
        <f t="shared" si="71"/>
        <v>1406874</v>
      </c>
      <c r="V140" s="57" t="e">
        <f t="shared" si="57"/>
        <v>#REF!</v>
      </c>
      <c r="W140" s="57">
        <f t="shared" si="72"/>
        <v>0</v>
      </c>
      <c r="X140" s="50" t="e">
        <f t="shared" si="73"/>
        <v>#REF!</v>
      </c>
      <c r="Y140" s="58" t="e">
        <f t="shared" si="74"/>
        <v>#REF!</v>
      </c>
      <c r="AA140" s="28">
        <f t="shared" si="75"/>
        <v>0</v>
      </c>
      <c r="AB140" s="28">
        <f t="shared" si="76"/>
        <v>0</v>
      </c>
      <c r="AC140" s="28" t="e">
        <f t="shared" si="77"/>
        <v>#REF!</v>
      </c>
      <c r="AD140" s="55" t="e">
        <f t="shared" si="78"/>
        <v>#REF!</v>
      </c>
      <c r="AG140" s="61" t="str">
        <f t="shared" si="79"/>
        <v>131</v>
      </c>
      <c r="AH140" s="62" t="str">
        <f t="shared" si="80"/>
        <v>Hingham</v>
      </c>
      <c r="AI140" s="63">
        <f t="shared" si="81"/>
        <v>1.9813656228611305</v>
      </c>
      <c r="AJ140" s="64">
        <f t="shared" si="58"/>
        <v>82.5</v>
      </c>
      <c r="AK140" s="63">
        <f t="shared" si="82"/>
        <v>5.3499999999999999E-2</v>
      </c>
      <c r="AL140" s="57" t="e">
        <f t="shared" si="59"/>
        <v>#REF!</v>
      </c>
      <c r="AM140" s="65" t="e">
        <f t="shared" si="83"/>
        <v>#REF!</v>
      </c>
      <c r="AR140" s="49"/>
    </row>
    <row r="141" spans="1:44" ht="12.75" customHeight="1" x14ac:dyDescent="0.3">
      <c r="A141" s="48">
        <v>132</v>
      </c>
      <c r="B141" s="48" t="s">
        <v>195</v>
      </c>
      <c r="C141" s="49">
        <v>497220700</v>
      </c>
      <c r="D141" s="49">
        <f t="shared" si="60"/>
        <v>1612421.6341644628</v>
      </c>
      <c r="E141" s="59">
        <v>82853000</v>
      </c>
      <c r="F141" s="49">
        <f t="shared" si="84"/>
        <v>1300740.5593034974</v>
      </c>
      <c r="G141" s="49">
        <f t="shared" si="61"/>
        <v>2913162</v>
      </c>
      <c r="H141" s="50">
        <v>3315472.962512631</v>
      </c>
      <c r="I141" s="51">
        <f t="shared" si="62"/>
        <v>0.87865653948577527</v>
      </c>
      <c r="J141" s="28">
        <f t="shared" si="63"/>
        <v>2735265</v>
      </c>
      <c r="K141" s="28">
        <f t="shared" si="64"/>
        <v>2735265</v>
      </c>
      <c r="L141" s="52">
        <f t="shared" si="65"/>
        <v>82.5</v>
      </c>
      <c r="M141" s="91"/>
      <c r="N141" s="53">
        <v>2229725</v>
      </c>
      <c r="O141" s="54">
        <v>3.4099999999999998E-2</v>
      </c>
      <c r="P141" s="28">
        <f t="shared" si="66"/>
        <v>2305759</v>
      </c>
      <c r="Q141" s="55">
        <f t="shared" si="67"/>
        <v>69.545402000581561</v>
      </c>
      <c r="R141" s="55">
        <f t="shared" si="68"/>
        <v>12.954597999418439</v>
      </c>
      <c r="S141" s="56">
        <f t="shared" si="69"/>
        <v>0.02</v>
      </c>
      <c r="T141" s="28">
        <f t="shared" si="70"/>
        <v>44595</v>
      </c>
      <c r="U141" s="57">
        <f t="shared" si="71"/>
        <v>0</v>
      </c>
      <c r="V141" s="57" t="e">
        <f t="shared" si="57"/>
        <v>#REF!</v>
      </c>
      <c r="W141" s="57">
        <f t="shared" si="72"/>
        <v>0</v>
      </c>
      <c r="X141" s="50" t="e">
        <f t="shared" si="73"/>
        <v>#REF!</v>
      </c>
      <c r="Y141" s="58" t="e">
        <f t="shared" si="74"/>
        <v>#REF!</v>
      </c>
      <c r="AA141" s="28">
        <f t="shared" si="75"/>
        <v>-429506</v>
      </c>
      <c r="AB141" s="28">
        <f t="shared" si="76"/>
        <v>-384911</v>
      </c>
      <c r="AC141" s="28">
        <f t="shared" si="77"/>
        <v>0</v>
      </c>
      <c r="AD141" s="55" t="e">
        <f t="shared" si="78"/>
        <v>#REF!</v>
      </c>
      <c r="AG141" s="61" t="str">
        <f t="shared" si="79"/>
        <v>132</v>
      </c>
      <c r="AH141" s="62" t="str">
        <f t="shared" si="80"/>
        <v>Hinsdale</v>
      </c>
      <c r="AI141" s="63">
        <f t="shared" si="81"/>
        <v>0.87865653948577527</v>
      </c>
      <c r="AJ141" s="64">
        <f t="shared" si="58"/>
        <v>82.5</v>
      </c>
      <c r="AK141" s="63">
        <f t="shared" si="82"/>
        <v>3.4099999999999998E-2</v>
      </c>
      <c r="AL141" s="57" t="e">
        <f t="shared" si="59"/>
        <v>#REF!</v>
      </c>
      <c r="AM141" s="65" t="e">
        <f t="shared" si="83"/>
        <v>#REF!</v>
      </c>
      <c r="AR141" s="49"/>
    </row>
    <row r="142" spans="1:44" ht="12.75" customHeight="1" x14ac:dyDescent="0.3">
      <c r="A142" s="48">
        <v>133</v>
      </c>
      <c r="B142" s="48" t="s">
        <v>196</v>
      </c>
      <c r="C142" s="49">
        <v>2100152500</v>
      </c>
      <c r="D142" s="49">
        <f t="shared" si="60"/>
        <v>6810519.606373149</v>
      </c>
      <c r="E142" s="59">
        <v>440450000</v>
      </c>
      <c r="F142" s="49">
        <f t="shared" si="84"/>
        <v>6914791.0075099925</v>
      </c>
      <c r="G142" s="49">
        <f t="shared" si="61"/>
        <v>13725311</v>
      </c>
      <c r="H142" s="50">
        <v>26228625.355006237</v>
      </c>
      <c r="I142" s="51">
        <f t="shared" si="62"/>
        <v>0.52329509511943451</v>
      </c>
      <c r="J142" s="28">
        <f t="shared" si="63"/>
        <v>21638616</v>
      </c>
      <c r="K142" s="28">
        <f t="shared" si="64"/>
        <v>13725311</v>
      </c>
      <c r="L142" s="52">
        <f t="shared" si="65"/>
        <v>52.33</v>
      </c>
      <c r="M142" s="91"/>
      <c r="N142" s="53">
        <v>11252768</v>
      </c>
      <c r="O142" s="54">
        <v>4.6899999999999997E-2</v>
      </c>
      <c r="P142" s="28">
        <f t="shared" si="66"/>
        <v>11780523</v>
      </c>
      <c r="Q142" s="55">
        <f t="shared" si="67"/>
        <v>44.914755693635549</v>
      </c>
      <c r="R142" s="55">
        <f t="shared" si="68"/>
        <v>7.4152443063644498</v>
      </c>
      <c r="S142" s="56">
        <f t="shared" si="69"/>
        <v>0.01</v>
      </c>
      <c r="T142" s="28">
        <f t="shared" si="70"/>
        <v>112528</v>
      </c>
      <c r="U142" s="57">
        <f t="shared" si="71"/>
        <v>0</v>
      </c>
      <c r="V142" s="57" t="e">
        <f t="shared" si="57"/>
        <v>#REF!</v>
      </c>
      <c r="W142" s="57">
        <f t="shared" si="72"/>
        <v>0</v>
      </c>
      <c r="X142" s="50" t="e">
        <f t="shared" si="73"/>
        <v>#REF!</v>
      </c>
      <c r="Y142" s="58" t="e">
        <f t="shared" si="74"/>
        <v>#REF!</v>
      </c>
      <c r="AA142" s="28">
        <f t="shared" si="75"/>
        <v>-1944788</v>
      </c>
      <c r="AB142" s="28">
        <f t="shared" si="76"/>
        <v>-1832260</v>
      </c>
      <c r="AC142" s="28">
        <f t="shared" si="77"/>
        <v>0</v>
      </c>
      <c r="AD142" s="55" t="e">
        <f t="shared" si="78"/>
        <v>#REF!</v>
      </c>
      <c r="AG142" s="61" t="str">
        <f t="shared" si="79"/>
        <v>133</v>
      </c>
      <c r="AH142" s="62" t="str">
        <f t="shared" si="80"/>
        <v>Holbrook</v>
      </c>
      <c r="AI142" s="63">
        <f t="shared" si="81"/>
        <v>0.52329509511943451</v>
      </c>
      <c r="AJ142" s="64">
        <f t="shared" si="58"/>
        <v>52.33</v>
      </c>
      <c r="AK142" s="63">
        <f t="shared" si="82"/>
        <v>4.6899999999999997E-2</v>
      </c>
      <c r="AL142" s="57" t="e">
        <f t="shared" si="59"/>
        <v>#REF!</v>
      </c>
      <c r="AM142" s="65" t="e">
        <f t="shared" si="83"/>
        <v>#REF!</v>
      </c>
      <c r="AR142" s="49"/>
    </row>
    <row r="143" spans="1:44" ht="12.75" customHeight="1" x14ac:dyDescent="0.3">
      <c r="A143" s="48">
        <v>134</v>
      </c>
      <c r="B143" s="48" t="s">
        <v>197</v>
      </c>
      <c r="C143" s="49">
        <v>3809363300</v>
      </c>
      <c r="D143" s="49">
        <f t="shared" si="60"/>
        <v>12353266.461577587</v>
      </c>
      <c r="E143" s="59">
        <v>1080379000</v>
      </c>
      <c r="F143" s="49">
        <f t="shared" si="84"/>
        <v>16961278.224322032</v>
      </c>
      <c r="G143" s="49">
        <f t="shared" si="61"/>
        <v>29314545</v>
      </c>
      <c r="H143" s="50">
        <v>44367589.100469492</v>
      </c>
      <c r="I143" s="51">
        <f t="shared" si="62"/>
        <v>0.6607198090844606</v>
      </c>
      <c r="J143" s="28">
        <f t="shared" si="63"/>
        <v>36603261</v>
      </c>
      <c r="K143" s="28">
        <f t="shared" si="64"/>
        <v>29314545</v>
      </c>
      <c r="L143" s="52">
        <f t="shared" si="65"/>
        <v>66.069999999999993</v>
      </c>
      <c r="M143" s="91"/>
      <c r="N143" s="53">
        <v>24864840</v>
      </c>
      <c r="O143" s="54">
        <v>4.130000000000001E-2</v>
      </c>
      <c r="P143" s="28">
        <f t="shared" si="66"/>
        <v>25891758</v>
      </c>
      <c r="Q143" s="55">
        <f t="shared" si="67"/>
        <v>58.357369703746237</v>
      </c>
      <c r="R143" s="55">
        <f t="shared" si="68"/>
        <v>7.7126302962537565</v>
      </c>
      <c r="S143" s="56">
        <f t="shared" si="69"/>
        <v>0.02</v>
      </c>
      <c r="T143" s="28">
        <f t="shared" si="70"/>
        <v>497297</v>
      </c>
      <c r="U143" s="57">
        <f t="shared" si="71"/>
        <v>0</v>
      </c>
      <c r="V143" s="57" t="e">
        <f t="shared" si="57"/>
        <v>#REF!</v>
      </c>
      <c r="W143" s="57">
        <f t="shared" si="72"/>
        <v>0</v>
      </c>
      <c r="X143" s="50" t="e">
        <f t="shared" si="73"/>
        <v>#REF!</v>
      </c>
      <c r="Y143" s="58" t="e">
        <f t="shared" si="74"/>
        <v>#REF!</v>
      </c>
      <c r="AA143" s="28">
        <f t="shared" si="75"/>
        <v>-3422787</v>
      </c>
      <c r="AB143" s="28">
        <f t="shared" si="76"/>
        <v>-2925490</v>
      </c>
      <c r="AC143" s="28">
        <f t="shared" si="77"/>
        <v>0</v>
      </c>
      <c r="AD143" s="55" t="e">
        <f t="shared" si="78"/>
        <v>#REF!</v>
      </c>
      <c r="AG143" s="61" t="str">
        <f t="shared" si="79"/>
        <v>134</v>
      </c>
      <c r="AH143" s="62" t="str">
        <f t="shared" si="80"/>
        <v>Holden</v>
      </c>
      <c r="AI143" s="63">
        <f t="shared" si="81"/>
        <v>0.6607198090844606</v>
      </c>
      <c r="AJ143" s="64">
        <f t="shared" si="58"/>
        <v>66.069999999999993</v>
      </c>
      <c r="AK143" s="63">
        <f t="shared" si="82"/>
        <v>4.130000000000001E-2</v>
      </c>
      <c r="AL143" s="57" t="e">
        <f t="shared" si="59"/>
        <v>#REF!</v>
      </c>
      <c r="AM143" s="65" t="e">
        <f t="shared" si="83"/>
        <v>#REF!</v>
      </c>
      <c r="AR143" s="49"/>
    </row>
    <row r="144" spans="1:44" ht="12.75" customHeight="1" x14ac:dyDescent="0.3">
      <c r="A144" s="48">
        <v>135</v>
      </c>
      <c r="B144" s="48" t="s">
        <v>198</v>
      </c>
      <c r="C144" s="49">
        <v>511924500</v>
      </c>
      <c r="D144" s="49">
        <f t="shared" si="60"/>
        <v>1660104.132548837</v>
      </c>
      <c r="E144" s="59">
        <v>96255000</v>
      </c>
      <c r="F144" s="49">
        <f t="shared" si="84"/>
        <v>1511143.6222678495</v>
      </c>
      <c r="G144" s="49">
        <f t="shared" si="61"/>
        <v>3171248</v>
      </c>
      <c r="H144" s="50">
        <v>4511551.5612716004</v>
      </c>
      <c r="I144" s="51">
        <f t="shared" si="62"/>
        <v>0.70291737929426878</v>
      </c>
      <c r="J144" s="28">
        <f t="shared" si="63"/>
        <v>3722030</v>
      </c>
      <c r="K144" s="28">
        <f t="shared" si="64"/>
        <v>3171248</v>
      </c>
      <c r="L144" s="52">
        <f t="shared" si="65"/>
        <v>70.290000000000006</v>
      </c>
      <c r="M144" s="91"/>
      <c r="N144" s="53">
        <v>2803518</v>
      </c>
      <c r="O144" s="54">
        <v>3.5099999999999999E-2</v>
      </c>
      <c r="P144" s="28">
        <f t="shared" si="66"/>
        <v>2901921</v>
      </c>
      <c r="Q144" s="55">
        <f t="shared" si="67"/>
        <v>64.322017837740972</v>
      </c>
      <c r="R144" s="55">
        <f t="shared" si="68"/>
        <v>5.9679821622590339</v>
      </c>
      <c r="S144" s="56">
        <f t="shared" si="69"/>
        <v>0.01</v>
      </c>
      <c r="T144" s="28">
        <f t="shared" si="70"/>
        <v>28035</v>
      </c>
      <c r="U144" s="57">
        <f t="shared" si="71"/>
        <v>0</v>
      </c>
      <c r="V144" s="57" t="e">
        <f t="shared" si="57"/>
        <v>#REF!</v>
      </c>
      <c r="W144" s="57">
        <f t="shared" si="72"/>
        <v>0</v>
      </c>
      <c r="X144" s="50" t="e">
        <f t="shared" si="73"/>
        <v>#REF!</v>
      </c>
      <c r="Y144" s="58" t="e">
        <f t="shared" si="74"/>
        <v>#REF!</v>
      </c>
      <c r="AA144" s="28">
        <f t="shared" si="75"/>
        <v>-269327</v>
      </c>
      <c r="AB144" s="28">
        <f t="shared" si="76"/>
        <v>-241292</v>
      </c>
      <c r="AC144" s="28">
        <f t="shared" si="77"/>
        <v>0</v>
      </c>
      <c r="AD144" s="55" t="e">
        <f t="shared" si="78"/>
        <v>#REF!</v>
      </c>
      <c r="AG144" s="61" t="str">
        <f t="shared" si="79"/>
        <v>135</v>
      </c>
      <c r="AH144" s="62" t="str">
        <f t="shared" si="80"/>
        <v>Holland</v>
      </c>
      <c r="AI144" s="63">
        <f t="shared" si="81"/>
        <v>0.70291737929426878</v>
      </c>
      <c r="AJ144" s="64">
        <f t="shared" si="58"/>
        <v>70.290000000000006</v>
      </c>
      <c r="AK144" s="63">
        <f t="shared" si="82"/>
        <v>3.5099999999999999E-2</v>
      </c>
      <c r="AL144" s="57" t="e">
        <f t="shared" si="59"/>
        <v>#REF!</v>
      </c>
      <c r="AM144" s="65" t="e">
        <f t="shared" si="83"/>
        <v>#REF!</v>
      </c>
      <c r="AR144" s="49"/>
    </row>
    <row r="145" spans="1:44" ht="12.75" customHeight="1" x14ac:dyDescent="0.3">
      <c r="A145" s="48">
        <v>136</v>
      </c>
      <c r="B145" s="48" t="s">
        <v>199</v>
      </c>
      <c r="C145" s="49">
        <v>3988078200</v>
      </c>
      <c r="D145" s="49">
        <f t="shared" si="60"/>
        <v>12932815.484994227</v>
      </c>
      <c r="E145" s="59">
        <v>1073509000</v>
      </c>
      <c r="F145" s="49">
        <f t="shared" si="84"/>
        <v>16853423.497970361</v>
      </c>
      <c r="G145" s="49">
        <f t="shared" si="61"/>
        <v>29786239</v>
      </c>
      <c r="H145" s="50">
        <v>35673900.235048607</v>
      </c>
      <c r="I145" s="51">
        <f t="shared" si="62"/>
        <v>0.83495885798143976</v>
      </c>
      <c r="J145" s="28">
        <f t="shared" si="63"/>
        <v>29430968</v>
      </c>
      <c r="K145" s="28">
        <f t="shared" si="64"/>
        <v>29430968</v>
      </c>
      <c r="L145" s="52">
        <f t="shared" si="65"/>
        <v>82.5</v>
      </c>
      <c r="M145" s="91"/>
      <c r="N145" s="53">
        <v>26912332</v>
      </c>
      <c r="O145" s="54">
        <v>2.5399999999999999E-2</v>
      </c>
      <c r="P145" s="28">
        <f t="shared" si="66"/>
        <v>27595905</v>
      </c>
      <c r="Q145" s="55">
        <f t="shared" si="67"/>
        <v>77.356007664359041</v>
      </c>
      <c r="R145" s="55">
        <f t="shared" si="68"/>
        <v>5.1439923356409594</v>
      </c>
      <c r="S145" s="56">
        <f t="shared" si="69"/>
        <v>0.01</v>
      </c>
      <c r="T145" s="28">
        <f t="shared" si="70"/>
        <v>269123</v>
      </c>
      <c r="U145" s="57">
        <f t="shared" si="71"/>
        <v>0</v>
      </c>
      <c r="V145" s="57" t="e">
        <f t="shared" si="57"/>
        <v>#REF!</v>
      </c>
      <c r="W145" s="57">
        <f t="shared" si="72"/>
        <v>0</v>
      </c>
      <c r="X145" s="50" t="e">
        <f t="shared" si="73"/>
        <v>#REF!</v>
      </c>
      <c r="Y145" s="58" t="e">
        <f t="shared" si="74"/>
        <v>#REF!</v>
      </c>
      <c r="AA145" s="28">
        <f t="shared" si="75"/>
        <v>-1835063</v>
      </c>
      <c r="AB145" s="28">
        <f t="shared" si="76"/>
        <v>-1565940</v>
      </c>
      <c r="AC145" s="28">
        <f t="shared" si="77"/>
        <v>0</v>
      </c>
      <c r="AD145" s="55" t="e">
        <f t="shared" si="78"/>
        <v>#REF!</v>
      </c>
      <c r="AG145" s="61" t="str">
        <f t="shared" si="79"/>
        <v>136</v>
      </c>
      <c r="AH145" s="62" t="str">
        <f t="shared" si="80"/>
        <v>Holliston</v>
      </c>
      <c r="AI145" s="63">
        <f t="shared" si="81"/>
        <v>0.83495885798143976</v>
      </c>
      <c r="AJ145" s="64">
        <f t="shared" si="58"/>
        <v>82.5</v>
      </c>
      <c r="AK145" s="63">
        <f t="shared" si="82"/>
        <v>2.5399999999999999E-2</v>
      </c>
      <c r="AL145" s="57" t="e">
        <f t="shared" si="59"/>
        <v>#REF!</v>
      </c>
      <c r="AM145" s="65" t="e">
        <f t="shared" si="83"/>
        <v>#REF!</v>
      </c>
      <c r="AR145" s="49"/>
    </row>
    <row r="146" spans="1:44" ht="12.75" customHeight="1" x14ac:dyDescent="0.3">
      <c r="A146" s="48">
        <v>137</v>
      </c>
      <c r="B146" s="48" t="s">
        <v>200</v>
      </c>
      <c r="C146" s="49">
        <v>2875783600</v>
      </c>
      <c r="D146" s="49">
        <f t="shared" si="60"/>
        <v>9325789.7183591947</v>
      </c>
      <c r="E146" s="59">
        <v>844219000</v>
      </c>
      <c r="F146" s="49">
        <f t="shared" si="84"/>
        <v>13253713.133316105</v>
      </c>
      <c r="G146" s="49">
        <f t="shared" si="61"/>
        <v>22579503</v>
      </c>
      <c r="H146" s="50">
        <v>120721754.33999999</v>
      </c>
      <c r="I146" s="51">
        <f t="shared" si="62"/>
        <v>0.18703756521303716</v>
      </c>
      <c r="J146" s="28">
        <f t="shared" si="63"/>
        <v>99595447</v>
      </c>
      <c r="K146" s="28">
        <f t="shared" si="64"/>
        <v>22579503</v>
      </c>
      <c r="L146" s="52">
        <f t="shared" si="65"/>
        <v>18.7</v>
      </c>
      <c r="M146" s="91"/>
      <c r="N146" s="53">
        <v>13183748</v>
      </c>
      <c r="O146" s="54">
        <v>4.87E-2</v>
      </c>
      <c r="P146" s="28">
        <f t="shared" si="66"/>
        <v>13825797</v>
      </c>
      <c r="Q146" s="55">
        <f t="shared" si="67"/>
        <v>11.452614382210776</v>
      </c>
      <c r="R146" s="55">
        <f t="shared" si="68"/>
        <v>7.2473856177892237</v>
      </c>
      <c r="S146" s="56">
        <f t="shared" si="69"/>
        <v>0.01</v>
      </c>
      <c r="T146" s="28">
        <f t="shared" si="70"/>
        <v>131837</v>
      </c>
      <c r="U146" s="57">
        <f t="shared" si="71"/>
        <v>0</v>
      </c>
      <c r="V146" s="57" t="e">
        <f t="shared" si="57"/>
        <v>#REF!</v>
      </c>
      <c r="W146" s="57">
        <f t="shared" si="72"/>
        <v>0</v>
      </c>
      <c r="X146" s="50" t="e">
        <f t="shared" si="73"/>
        <v>#REF!</v>
      </c>
      <c r="Y146" s="58" t="e">
        <f t="shared" si="74"/>
        <v>#REF!</v>
      </c>
      <c r="AA146" s="28">
        <f t="shared" si="75"/>
        <v>-8753706</v>
      </c>
      <c r="AB146" s="28">
        <f t="shared" si="76"/>
        <v>-8621869</v>
      </c>
      <c r="AC146" s="28">
        <f t="shared" si="77"/>
        <v>0</v>
      </c>
      <c r="AD146" s="55" t="e">
        <f t="shared" si="78"/>
        <v>#REF!</v>
      </c>
      <c r="AG146" s="61" t="str">
        <f t="shared" si="79"/>
        <v>137</v>
      </c>
      <c r="AH146" s="62" t="str">
        <f t="shared" si="80"/>
        <v>Holyoke</v>
      </c>
      <c r="AI146" s="63">
        <f t="shared" si="81"/>
        <v>0.18703756521303716</v>
      </c>
      <c r="AJ146" s="64">
        <f t="shared" si="58"/>
        <v>18.7</v>
      </c>
      <c r="AK146" s="63">
        <f t="shared" si="82"/>
        <v>4.87E-2</v>
      </c>
      <c r="AL146" s="57" t="e">
        <f t="shared" si="59"/>
        <v>#REF!</v>
      </c>
      <c r="AM146" s="65" t="e">
        <f t="shared" si="83"/>
        <v>#REF!</v>
      </c>
      <c r="AR146" s="49"/>
    </row>
    <row r="147" spans="1:44" ht="12.75" customHeight="1" x14ac:dyDescent="0.3">
      <c r="A147" s="48">
        <v>138</v>
      </c>
      <c r="B147" s="48" t="s">
        <v>201</v>
      </c>
      <c r="C147" s="49">
        <v>1155394900</v>
      </c>
      <c r="D147" s="49">
        <f t="shared" si="60"/>
        <v>3746794.3968609632</v>
      </c>
      <c r="E147" s="59">
        <v>304851000</v>
      </c>
      <c r="F147" s="49">
        <f t="shared" si="84"/>
        <v>4785971.0601213053</v>
      </c>
      <c r="G147" s="49">
        <f t="shared" si="61"/>
        <v>8532765</v>
      </c>
      <c r="H147" s="50">
        <v>13909103.785842095</v>
      </c>
      <c r="I147" s="51">
        <f t="shared" si="62"/>
        <v>0.61346619677145531</v>
      </c>
      <c r="J147" s="28">
        <f t="shared" si="63"/>
        <v>11475011</v>
      </c>
      <c r="K147" s="28">
        <f t="shared" si="64"/>
        <v>8532765</v>
      </c>
      <c r="L147" s="52">
        <f t="shared" si="65"/>
        <v>61.35</v>
      </c>
      <c r="M147" s="91"/>
      <c r="N147" s="53">
        <v>7649703</v>
      </c>
      <c r="O147" s="54">
        <v>3.8699999999999998E-2</v>
      </c>
      <c r="P147" s="28">
        <f t="shared" si="66"/>
        <v>7945747</v>
      </c>
      <c r="Q147" s="55">
        <f t="shared" si="67"/>
        <v>57.126232734620025</v>
      </c>
      <c r="R147" s="55">
        <f t="shared" si="68"/>
        <v>4.2237672653799763</v>
      </c>
      <c r="S147" s="56">
        <f t="shared" si="69"/>
        <v>0.01</v>
      </c>
      <c r="T147" s="28">
        <f t="shared" si="70"/>
        <v>76497</v>
      </c>
      <c r="U147" s="57">
        <f t="shared" si="71"/>
        <v>0</v>
      </c>
      <c r="V147" s="57" t="e">
        <f t="shared" si="57"/>
        <v>#REF!</v>
      </c>
      <c r="W147" s="57">
        <f t="shared" si="72"/>
        <v>0</v>
      </c>
      <c r="X147" s="50" t="e">
        <f t="shared" si="73"/>
        <v>#REF!</v>
      </c>
      <c r="Y147" s="58" t="e">
        <f t="shared" si="74"/>
        <v>#REF!</v>
      </c>
      <c r="AA147" s="28">
        <f t="shared" si="75"/>
        <v>-587018</v>
      </c>
      <c r="AB147" s="28">
        <f t="shared" si="76"/>
        <v>-510521</v>
      </c>
      <c r="AC147" s="28">
        <f t="shared" si="77"/>
        <v>0</v>
      </c>
      <c r="AD147" s="55" t="e">
        <f t="shared" si="78"/>
        <v>#REF!</v>
      </c>
      <c r="AG147" s="61" t="str">
        <f t="shared" si="79"/>
        <v>138</v>
      </c>
      <c r="AH147" s="62" t="str">
        <f t="shared" si="80"/>
        <v>Hopedale</v>
      </c>
      <c r="AI147" s="63">
        <f t="shared" si="81"/>
        <v>0.61346619677145531</v>
      </c>
      <c r="AJ147" s="64">
        <f t="shared" si="58"/>
        <v>61.35</v>
      </c>
      <c r="AK147" s="63">
        <f t="shared" si="82"/>
        <v>3.8699999999999998E-2</v>
      </c>
      <c r="AL147" s="57" t="e">
        <f t="shared" si="59"/>
        <v>#REF!</v>
      </c>
      <c r="AM147" s="65" t="e">
        <f t="shared" si="83"/>
        <v>#REF!</v>
      </c>
      <c r="AR147" s="49"/>
    </row>
    <row r="148" spans="1:44" ht="12.75" customHeight="1" x14ac:dyDescent="0.3">
      <c r="A148" s="48">
        <v>139</v>
      </c>
      <c r="B148" s="48" t="s">
        <v>202</v>
      </c>
      <c r="C148" s="49">
        <v>6765955600</v>
      </c>
      <c r="D148" s="49">
        <f t="shared" si="60"/>
        <v>21941108.21459404</v>
      </c>
      <c r="E148" s="59">
        <v>1958768000</v>
      </c>
      <c r="F148" s="49">
        <f t="shared" si="84"/>
        <v>30751439.101369813</v>
      </c>
      <c r="G148" s="49">
        <f t="shared" si="61"/>
        <v>52692547</v>
      </c>
      <c r="H148" s="50">
        <v>56060134.463180996</v>
      </c>
      <c r="I148" s="51">
        <f t="shared" si="62"/>
        <v>0.93992901559319753</v>
      </c>
      <c r="J148" s="28">
        <f t="shared" si="63"/>
        <v>46249611</v>
      </c>
      <c r="K148" s="28">
        <f t="shared" si="64"/>
        <v>46249611</v>
      </c>
      <c r="L148" s="52">
        <f t="shared" si="65"/>
        <v>82.5</v>
      </c>
      <c r="M148" s="91"/>
      <c r="N148" s="53">
        <v>43957310</v>
      </c>
      <c r="O148" s="54">
        <v>7.5300000000000006E-2</v>
      </c>
      <c r="P148" s="28">
        <f t="shared" si="66"/>
        <v>47267295</v>
      </c>
      <c r="Q148" s="55">
        <f t="shared" si="67"/>
        <v>84.315343608467558</v>
      </c>
      <c r="R148" s="55">
        <f t="shared" si="68"/>
        <v>0</v>
      </c>
      <c r="S148" s="56">
        <f t="shared" si="69"/>
        <v>0</v>
      </c>
      <c r="T148" s="28">
        <f t="shared" si="70"/>
        <v>0</v>
      </c>
      <c r="U148" s="57">
        <f t="shared" si="71"/>
        <v>1017684</v>
      </c>
      <c r="V148" s="57" t="e">
        <f t="shared" si="57"/>
        <v>#REF!</v>
      </c>
      <c r="W148" s="57">
        <f t="shared" si="72"/>
        <v>0</v>
      </c>
      <c r="X148" s="50" t="e">
        <f t="shared" si="73"/>
        <v>#REF!</v>
      </c>
      <c r="Y148" s="58" t="e">
        <f t="shared" si="74"/>
        <v>#REF!</v>
      </c>
      <c r="AA148" s="28">
        <f t="shared" si="75"/>
        <v>0</v>
      </c>
      <c r="AB148" s="28">
        <f t="shared" si="76"/>
        <v>0</v>
      </c>
      <c r="AC148" s="28" t="e">
        <f t="shared" si="77"/>
        <v>#REF!</v>
      </c>
      <c r="AD148" s="55" t="e">
        <f t="shared" si="78"/>
        <v>#REF!</v>
      </c>
      <c r="AG148" s="61" t="str">
        <f t="shared" si="79"/>
        <v>139</v>
      </c>
      <c r="AH148" s="62" t="str">
        <f t="shared" si="80"/>
        <v>Hopkinton</v>
      </c>
      <c r="AI148" s="63">
        <f t="shared" si="81"/>
        <v>0.93992901559319753</v>
      </c>
      <c r="AJ148" s="64">
        <f t="shared" si="58"/>
        <v>82.5</v>
      </c>
      <c r="AK148" s="63">
        <f t="shared" si="82"/>
        <v>7.5300000000000006E-2</v>
      </c>
      <c r="AL148" s="57" t="e">
        <f t="shared" si="59"/>
        <v>#REF!</v>
      </c>
      <c r="AM148" s="65" t="e">
        <f t="shared" si="83"/>
        <v>#REF!</v>
      </c>
      <c r="AR148" s="49"/>
    </row>
    <row r="149" spans="1:44" ht="12.75" customHeight="1" x14ac:dyDescent="0.3">
      <c r="A149" s="48">
        <v>140</v>
      </c>
      <c r="B149" s="48" t="s">
        <v>203</v>
      </c>
      <c r="C149" s="49">
        <v>785431700</v>
      </c>
      <c r="D149" s="49">
        <f t="shared" si="60"/>
        <v>2547052.1746954061</v>
      </c>
      <c r="E149" s="59">
        <v>189909000</v>
      </c>
      <c r="F149" s="49">
        <f t="shared" si="84"/>
        <v>2981453.1625501537</v>
      </c>
      <c r="G149" s="49">
        <f t="shared" si="61"/>
        <v>5528505</v>
      </c>
      <c r="H149" s="50">
        <v>8850937.7485424317</v>
      </c>
      <c r="I149" s="51">
        <f t="shared" si="62"/>
        <v>0.62462364520758629</v>
      </c>
      <c r="J149" s="28">
        <f t="shared" si="63"/>
        <v>7302024</v>
      </c>
      <c r="K149" s="28">
        <f t="shared" si="64"/>
        <v>5528505</v>
      </c>
      <c r="L149" s="52">
        <f t="shared" si="65"/>
        <v>62.46</v>
      </c>
      <c r="M149" s="91"/>
      <c r="N149" s="53">
        <v>4565847</v>
      </c>
      <c r="O149" s="54">
        <v>3.5299999999999998E-2</v>
      </c>
      <c r="P149" s="28">
        <f t="shared" si="66"/>
        <v>4727021</v>
      </c>
      <c r="Q149" s="55">
        <f t="shared" si="67"/>
        <v>53.407007644793836</v>
      </c>
      <c r="R149" s="55">
        <f t="shared" si="68"/>
        <v>9.0529923552061646</v>
      </c>
      <c r="S149" s="56">
        <f t="shared" si="69"/>
        <v>0.02</v>
      </c>
      <c r="T149" s="28">
        <f t="shared" si="70"/>
        <v>91317</v>
      </c>
      <c r="U149" s="57">
        <f t="shared" si="71"/>
        <v>0</v>
      </c>
      <c r="V149" s="57" t="e">
        <f t="shared" si="57"/>
        <v>#REF!</v>
      </c>
      <c r="W149" s="57">
        <f t="shared" si="72"/>
        <v>0</v>
      </c>
      <c r="X149" s="50" t="e">
        <f t="shared" si="73"/>
        <v>#REF!</v>
      </c>
      <c r="Y149" s="58" t="e">
        <f t="shared" si="74"/>
        <v>#REF!</v>
      </c>
      <c r="AA149" s="28">
        <f t="shared" si="75"/>
        <v>-801484</v>
      </c>
      <c r="AB149" s="28">
        <f t="shared" si="76"/>
        <v>-710167</v>
      </c>
      <c r="AC149" s="28">
        <f t="shared" si="77"/>
        <v>0</v>
      </c>
      <c r="AD149" s="55" t="e">
        <f t="shared" si="78"/>
        <v>#REF!</v>
      </c>
      <c r="AG149" s="61" t="str">
        <f t="shared" si="79"/>
        <v>140</v>
      </c>
      <c r="AH149" s="62" t="str">
        <f t="shared" si="80"/>
        <v>Hubbardston</v>
      </c>
      <c r="AI149" s="63">
        <f t="shared" si="81"/>
        <v>0.62462364520758629</v>
      </c>
      <c r="AJ149" s="64">
        <f t="shared" si="58"/>
        <v>62.46</v>
      </c>
      <c r="AK149" s="63">
        <f t="shared" si="82"/>
        <v>3.5299999999999998E-2</v>
      </c>
      <c r="AL149" s="57" t="e">
        <f t="shared" si="59"/>
        <v>#REF!</v>
      </c>
      <c r="AM149" s="65" t="e">
        <f t="shared" si="83"/>
        <v>#REF!</v>
      </c>
      <c r="AR149" s="49"/>
    </row>
    <row r="150" spans="1:44" ht="12.75" customHeight="1" x14ac:dyDescent="0.3">
      <c r="A150" s="48">
        <v>141</v>
      </c>
      <c r="B150" s="48" t="s">
        <v>204</v>
      </c>
      <c r="C150" s="49">
        <v>4286457700</v>
      </c>
      <c r="D150" s="49">
        <f t="shared" si="60"/>
        <v>13900421.13976921</v>
      </c>
      <c r="E150" s="59">
        <v>976544000</v>
      </c>
      <c r="F150" s="49">
        <f t="shared" si="84"/>
        <v>15331133.317375045</v>
      </c>
      <c r="G150" s="49">
        <f t="shared" si="61"/>
        <v>29231554</v>
      </c>
      <c r="H150" s="50">
        <v>42024654.11266423</v>
      </c>
      <c r="I150" s="51">
        <f t="shared" si="62"/>
        <v>0.6955810729966484</v>
      </c>
      <c r="J150" s="28">
        <f t="shared" si="63"/>
        <v>34670340</v>
      </c>
      <c r="K150" s="28">
        <f t="shared" si="64"/>
        <v>29231554</v>
      </c>
      <c r="L150" s="52">
        <f t="shared" si="65"/>
        <v>69.56</v>
      </c>
      <c r="M150" s="91"/>
      <c r="N150" s="53">
        <v>25234927</v>
      </c>
      <c r="O150" s="54">
        <v>2.7000000000000003E-2</v>
      </c>
      <c r="P150" s="28">
        <f t="shared" si="66"/>
        <v>25916270</v>
      </c>
      <c r="Q150" s="55">
        <f t="shared" si="67"/>
        <v>61.669204773276334</v>
      </c>
      <c r="R150" s="55">
        <f t="shared" si="68"/>
        <v>7.8907952267236681</v>
      </c>
      <c r="S150" s="56">
        <f t="shared" si="69"/>
        <v>0.02</v>
      </c>
      <c r="T150" s="28">
        <f t="shared" si="70"/>
        <v>504699</v>
      </c>
      <c r="U150" s="57">
        <f t="shared" si="71"/>
        <v>0</v>
      </c>
      <c r="V150" s="57" t="e">
        <f t="shared" si="57"/>
        <v>#REF!</v>
      </c>
      <c r="W150" s="57">
        <f t="shared" si="72"/>
        <v>0</v>
      </c>
      <c r="X150" s="50" t="e">
        <f t="shared" si="73"/>
        <v>#REF!</v>
      </c>
      <c r="Y150" s="58" t="e">
        <f t="shared" si="74"/>
        <v>#REF!</v>
      </c>
      <c r="AA150" s="28">
        <f t="shared" si="75"/>
        <v>-3315284</v>
      </c>
      <c r="AB150" s="28">
        <f t="shared" si="76"/>
        <v>-2810585</v>
      </c>
      <c r="AC150" s="28">
        <f t="shared" si="77"/>
        <v>0</v>
      </c>
      <c r="AD150" s="55" t="e">
        <f t="shared" si="78"/>
        <v>#REF!</v>
      </c>
      <c r="AG150" s="61" t="str">
        <f t="shared" si="79"/>
        <v>141</v>
      </c>
      <c r="AH150" s="62" t="str">
        <f t="shared" si="80"/>
        <v>Hudson</v>
      </c>
      <c r="AI150" s="63">
        <f t="shared" si="81"/>
        <v>0.6955810729966484</v>
      </c>
      <c r="AJ150" s="64">
        <f t="shared" si="58"/>
        <v>69.56</v>
      </c>
      <c r="AK150" s="63">
        <f t="shared" si="82"/>
        <v>2.7000000000000003E-2</v>
      </c>
      <c r="AL150" s="57" t="e">
        <f t="shared" si="59"/>
        <v>#REF!</v>
      </c>
      <c r="AM150" s="65" t="e">
        <f t="shared" si="83"/>
        <v>#REF!</v>
      </c>
      <c r="AR150" s="49"/>
    </row>
    <row r="151" spans="1:44" ht="12.75" customHeight="1" x14ac:dyDescent="0.3">
      <c r="A151" s="48">
        <v>142</v>
      </c>
      <c r="B151" s="48" t="s">
        <v>205</v>
      </c>
      <c r="C151" s="49">
        <v>3356024500</v>
      </c>
      <c r="D151" s="49">
        <f t="shared" si="60"/>
        <v>10883148.084112294</v>
      </c>
      <c r="E151" s="59">
        <v>605662000</v>
      </c>
      <c r="F151" s="49">
        <f t="shared" si="84"/>
        <v>9508516.6334215403</v>
      </c>
      <c r="G151" s="49">
        <f t="shared" si="61"/>
        <v>20391665</v>
      </c>
      <c r="H151" s="50">
        <v>10469817.630829999</v>
      </c>
      <c r="I151" s="51">
        <f t="shared" si="62"/>
        <v>1.9476619095975067</v>
      </c>
      <c r="J151" s="28">
        <f t="shared" si="63"/>
        <v>8637600</v>
      </c>
      <c r="K151" s="28">
        <f t="shared" si="64"/>
        <v>8637600</v>
      </c>
      <c r="L151" s="52">
        <f t="shared" si="65"/>
        <v>82.5</v>
      </c>
      <c r="M151" s="91"/>
      <c r="N151" s="53">
        <v>8920823</v>
      </c>
      <c r="O151" s="54">
        <v>5.5199999999999999E-2</v>
      </c>
      <c r="P151" s="28">
        <f t="shared" si="66"/>
        <v>9413252</v>
      </c>
      <c r="Q151" s="55">
        <f t="shared" si="67"/>
        <v>89.908461941889243</v>
      </c>
      <c r="R151" s="55">
        <f t="shared" si="68"/>
        <v>0</v>
      </c>
      <c r="S151" s="56">
        <f t="shared" si="69"/>
        <v>0</v>
      </c>
      <c r="T151" s="28">
        <f t="shared" si="70"/>
        <v>0</v>
      </c>
      <c r="U151" s="57">
        <f t="shared" si="71"/>
        <v>775652</v>
      </c>
      <c r="V151" s="57" t="e">
        <f t="shared" si="57"/>
        <v>#REF!</v>
      </c>
      <c r="W151" s="57">
        <f t="shared" si="72"/>
        <v>0</v>
      </c>
      <c r="X151" s="50" t="e">
        <f t="shared" si="73"/>
        <v>#REF!</v>
      </c>
      <c r="Y151" s="58" t="e">
        <f t="shared" si="74"/>
        <v>#REF!</v>
      </c>
      <c r="AA151" s="28">
        <f t="shared" si="75"/>
        <v>0</v>
      </c>
      <c r="AB151" s="28">
        <f t="shared" si="76"/>
        <v>0</v>
      </c>
      <c r="AC151" s="28" t="e">
        <f t="shared" si="77"/>
        <v>#REF!</v>
      </c>
      <c r="AD151" s="55" t="e">
        <f t="shared" si="78"/>
        <v>#REF!</v>
      </c>
      <c r="AG151" s="61" t="str">
        <f t="shared" si="79"/>
        <v>142</v>
      </c>
      <c r="AH151" s="62" t="str">
        <f t="shared" si="80"/>
        <v>Hull</v>
      </c>
      <c r="AI151" s="63">
        <f t="shared" si="81"/>
        <v>1.9476619095975067</v>
      </c>
      <c r="AJ151" s="64">
        <f t="shared" si="58"/>
        <v>82.5</v>
      </c>
      <c r="AK151" s="63">
        <f t="shared" si="82"/>
        <v>5.5199999999999999E-2</v>
      </c>
      <c r="AL151" s="57" t="e">
        <f t="shared" si="59"/>
        <v>#REF!</v>
      </c>
      <c r="AM151" s="65" t="e">
        <f t="shared" si="83"/>
        <v>#REF!</v>
      </c>
      <c r="AR151" s="49"/>
    </row>
    <row r="152" spans="1:44" ht="12.75" customHeight="1" x14ac:dyDescent="0.3">
      <c r="A152" s="48">
        <v>143</v>
      </c>
      <c r="B152" s="48" t="s">
        <v>206</v>
      </c>
      <c r="C152" s="49">
        <v>304919300</v>
      </c>
      <c r="D152" s="49">
        <f t="shared" si="60"/>
        <v>988813.36998697778</v>
      </c>
      <c r="E152" s="59">
        <v>75167000</v>
      </c>
      <c r="F152" s="49">
        <f t="shared" si="84"/>
        <v>1180075.140564204</v>
      </c>
      <c r="G152" s="49">
        <f t="shared" si="61"/>
        <v>2168889</v>
      </c>
      <c r="H152" s="50">
        <v>4774529.7099555237</v>
      </c>
      <c r="I152" s="51">
        <f t="shared" si="62"/>
        <v>0.45426233194812476</v>
      </c>
      <c r="J152" s="28">
        <f t="shared" si="63"/>
        <v>3938987</v>
      </c>
      <c r="K152" s="28">
        <f t="shared" si="64"/>
        <v>2168889</v>
      </c>
      <c r="L152" s="52">
        <f t="shared" si="65"/>
        <v>45.43</v>
      </c>
      <c r="M152" s="91"/>
      <c r="N152" s="53">
        <v>1871554</v>
      </c>
      <c r="O152" s="54">
        <v>3.8600000000000002E-2</v>
      </c>
      <c r="P152" s="28">
        <f t="shared" si="66"/>
        <v>1943796</v>
      </c>
      <c r="Q152" s="55">
        <f t="shared" si="67"/>
        <v>40.71177933916568</v>
      </c>
      <c r="R152" s="55">
        <f t="shared" si="68"/>
        <v>4.7182206608343193</v>
      </c>
      <c r="S152" s="56">
        <f t="shared" si="69"/>
        <v>0.01</v>
      </c>
      <c r="T152" s="28">
        <f t="shared" si="70"/>
        <v>18716</v>
      </c>
      <c r="U152" s="57">
        <f t="shared" si="71"/>
        <v>0</v>
      </c>
      <c r="V152" s="57" t="e">
        <f t="shared" si="57"/>
        <v>#REF!</v>
      </c>
      <c r="W152" s="57">
        <f t="shared" si="72"/>
        <v>0</v>
      </c>
      <c r="X152" s="50" t="e">
        <f t="shared" si="73"/>
        <v>#REF!</v>
      </c>
      <c r="Y152" s="58" t="e">
        <f t="shared" si="74"/>
        <v>#REF!</v>
      </c>
      <c r="AA152" s="28">
        <f t="shared" si="75"/>
        <v>-225093</v>
      </c>
      <c r="AB152" s="28">
        <f t="shared" si="76"/>
        <v>-206377</v>
      </c>
      <c r="AC152" s="28">
        <f t="shared" si="77"/>
        <v>0</v>
      </c>
      <c r="AD152" s="55" t="e">
        <f t="shared" si="78"/>
        <v>#REF!</v>
      </c>
      <c r="AG152" s="61" t="str">
        <f t="shared" si="79"/>
        <v>143</v>
      </c>
      <c r="AH152" s="62" t="str">
        <f t="shared" si="80"/>
        <v>Huntington</v>
      </c>
      <c r="AI152" s="63">
        <f t="shared" si="81"/>
        <v>0.45426233194812476</v>
      </c>
      <c r="AJ152" s="64">
        <f t="shared" si="58"/>
        <v>45.43</v>
      </c>
      <c r="AK152" s="63">
        <f t="shared" si="82"/>
        <v>3.8600000000000002E-2</v>
      </c>
      <c r="AL152" s="57" t="e">
        <f t="shared" si="59"/>
        <v>#REF!</v>
      </c>
      <c r="AM152" s="65" t="e">
        <f t="shared" si="83"/>
        <v>#REF!</v>
      </c>
      <c r="AR152" s="49"/>
    </row>
    <row r="153" spans="1:44" ht="12.75" customHeight="1" x14ac:dyDescent="0.3">
      <c r="A153" s="48">
        <v>144</v>
      </c>
      <c r="B153" s="48" t="s">
        <v>207</v>
      </c>
      <c r="C153" s="49">
        <v>4844015900</v>
      </c>
      <c r="D153" s="49">
        <f t="shared" si="60"/>
        <v>15708509.387072261</v>
      </c>
      <c r="E153" s="59">
        <v>1051897000</v>
      </c>
      <c r="F153" s="49">
        <f t="shared" si="84"/>
        <v>16514128.542233486</v>
      </c>
      <c r="G153" s="49">
        <f t="shared" si="61"/>
        <v>32222638</v>
      </c>
      <c r="H153" s="50">
        <v>22166707.028032258</v>
      </c>
      <c r="I153" s="51">
        <f t="shared" si="62"/>
        <v>1.4536501952793845</v>
      </c>
      <c r="J153" s="28">
        <f t="shared" si="63"/>
        <v>18287533</v>
      </c>
      <c r="K153" s="28">
        <f t="shared" si="64"/>
        <v>18287533</v>
      </c>
      <c r="L153" s="52">
        <f t="shared" si="65"/>
        <v>82.5</v>
      </c>
      <c r="M153" s="91"/>
      <c r="N153" s="53">
        <v>17665622</v>
      </c>
      <c r="O153" s="54">
        <v>4.1099999999999998E-2</v>
      </c>
      <c r="P153" s="28">
        <f t="shared" si="66"/>
        <v>18391679</v>
      </c>
      <c r="Q153" s="55">
        <f t="shared" si="67"/>
        <v>82.969829378543608</v>
      </c>
      <c r="R153" s="55">
        <f t="shared" si="68"/>
        <v>0</v>
      </c>
      <c r="S153" s="56">
        <f t="shared" si="69"/>
        <v>0</v>
      </c>
      <c r="T153" s="28">
        <f t="shared" si="70"/>
        <v>0</v>
      </c>
      <c r="U153" s="57">
        <f t="shared" si="71"/>
        <v>104146</v>
      </c>
      <c r="V153" s="57" t="e">
        <f t="shared" si="57"/>
        <v>#REF!</v>
      </c>
      <c r="W153" s="57">
        <f t="shared" si="72"/>
        <v>0</v>
      </c>
      <c r="X153" s="50" t="e">
        <f t="shared" si="73"/>
        <v>#REF!</v>
      </c>
      <c r="Y153" s="58" t="e">
        <f t="shared" si="74"/>
        <v>#REF!</v>
      </c>
      <c r="AA153" s="28">
        <f t="shared" si="75"/>
        <v>0</v>
      </c>
      <c r="AB153" s="28">
        <f t="shared" si="76"/>
        <v>0</v>
      </c>
      <c r="AC153" s="28" t="e">
        <f t="shared" si="77"/>
        <v>#REF!</v>
      </c>
      <c r="AD153" s="55" t="e">
        <f t="shared" si="78"/>
        <v>#REF!</v>
      </c>
      <c r="AG153" s="61" t="str">
        <f t="shared" si="79"/>
        <v>144</v>
      </c>
      <c r="AH153" s="62" t="str">
        <f t="shared" si="80"/>
        <v>Ipswich</v>
      </c>
      <c r="AI153" s="63">
        <f t="shared" si="81"/>
        <v>1.4536501952793845</v>
      </c>
      <c r="AJ153" s="64">
        <f t="shared" si="58"/>
        <v>82.5</v>
      </c>
      <c r="AK153" s="63">
        <f t="shared" si="82"/>
        <v>4.1099999999999998E-2</v>
      </c>
      <c r="AL153" s="57" t="e">
        <f t="shared" si="59"/>
        <v>#REF!</v>
      </c>
      <c r="AM153" s="65" t="e">
        <f t="shared" si="83"/>
        <v>#REF!</v>
      </c>
      <c r="AR153" s="49"/>
    </row>
    <row r="154" spans="1:44" ht="12.75" customHeight="1" x14ac:dyDescent="0.3">
      <c r="A154" s="48">
        <v>145</v>
      </c>
      <c r="B154" s="48" t="s">
        <v>208</v>
      </c>
      <c r="C154" s="49">
        <v>3439041400</v>
      </c>
      <c r="D154" s="49">
        <f t="shared" si="60"/>
        <v>11152361.02227289</v>
      </c>
      <c r="E154" s="59">
        <v>761629000</v>
      </c>
      <c r="F154" s="49">
        <f t="shared" si="84"/>
        <v>11957101.510407148</v>
      </c>
      <c r="G154" s="49">
        <f t="shared" si="61"/>
        <v>23109463</v>
      </c>
      <c r="H154" s="50">
        <v>32161830.351198561</v>
      </c>
      <c r="I154" s="51">
        <f t="shared" si="62"/>
        <v>0.71853693485883308</v>
      </c>
      <c r="J154" s="28">
        <f t="shared" si="63"/>
        <v>26533510</v>
      </c>
      <c r="K154" s="28">
        <f t="shared" si="64"/>
        <v>23109463</v>
      </c>
      <c r="L154" s="52">
        <f t="shared" si="65"/>
        <v>71.849999999999994</v>
      </c>
      <c r="M154" s="91"/>
      <c r="N154" s="53">
        <v>19131445</v>
      </c>
      <c r="O154" s="54">
        <v>4.8300000000000003E-2</v>
      </c>
      <c r="P154" s="28">
        <f t="shared" si="66"/>
        <v>20055494</v>
      </c>
      <c r="Q154" s="55">
        <f t="shared" si="67"/>
        <v>62.358061655693675</v>
      </c>
      <c r="R154" s="55">
        <f t="shared" si="68"/>
        <v>9.4919383443063197</v>
      </c>
      <c r="S154" s="56">
        <f t="shared" si="69"/>
        <v>0.02</v>
      </c>
      <c r="T154" s="28">
        <f t="shared" si="70"/>
        <v>382629</v>
      </c>
      <c r="U154" s="57">
        <f t="shared" si="71"/>
        <v>0</v>
      </c>
      <c r="V154" s="57" t="e">
        <f t="shared" si="57"/>
        <v>#REF!</v>
      </c>
      <c r="W154" s="57">
        <f t="shared" si="72"/>
        <v>0</v>
      </c>
      <c r="X154" s="50" t="e">
        <f t="shared" si="73"/>
        <v>#REF!</v>
      </c>
      <c r="Y154" s="58" t="e">
        <f t="shared" si="74"/>
        <v>#REF!</v>
      </c>
      <c r="AA154" s="28">
        <f t="shared" si="75"/>
        <v>-3053969</v>
      </c>
      <c r="AB154" s="28">
        <f t="shared" si="76"/>
        <v>-2671340</v>
      </c>
      <c r="AC154" s="28">
        <f t="shared" si="77"/>
        <v>0</v>
      </c>
      <c r="AD154" s="55" t="e">
        <f t="shared" si="78"/>
        <v>#REF!</v>
      </c>
      <c r="AG154" s="61" t="str">
        <f t="shared" si="79"/>
        <v>145</v>
      </c>
      <c r="AH154" s="62" t="str">
        <f t="shared" si="80"/>
        <v>Kingston</v>
      </c>
      <c r="AI154" s="63">
        <f t="shared" si="81"/>
        <v>0.71853693485883308</v>
      </c>
      <c r="AJ154" s="64">
        <f t="shared" si="58"/>
        <v>71.849999999999994</v>
      </c>
      <c r="AK154" s="63">
        <f t="shared" si="82"/>
        <v>4.8300000000000003E-2</v>
      </c>
      <c r="AL154" s="57" t="e">
        <f t="shared" si="59"/>
        <v>#REF!</v>
      </c>
      <c r="AM154" s="65" t="e">
        <f t="shared" si="83"/>
        <v>#REF!</v>
      </c>
      <c r="AR154" s="49"/>
    </row>
    <row r="155" spans="1:44" ht="12.75" customHeight="1" x14ac:dyDescent="0.3">
      <c r="A155" s="48">
        <v>146</v>
      </c>
      <c r="B155" s="48" t="s">
        <v>209</v>
      </c>
      <c r="C155" s="49">
        <v>3028818400</v>
      </c>
      <c r="D155" s="49">
        <f t="shared" si="60"/>
        <v>9822061.5395042747</v>
      </c>
      <c r="E155" s="59">
        <v>634160000</v>
      </c>
      <c r="F155" s="49">
        <f t="shared" si="84"/>
        <v>9955917.5055569019</v>
      </c>
      <c r="G155" s="49">
        <f t="shared" si="61"/>
        <v>19777979</v>
      </c>
      <c r="H155" s="50">
        <v>23484598.373475946</v>
      </c>
      <c r="I155" s="51">
        <f t="shared" si="62"/>
        <v>0.84216807481526745</v>
      </c>
      <c r="J155" s="28">
        <f t="shared" si="63"/>
        <v>19374794</v>
      </c>
      <c r="K155" s="28">
        <f t="shared" si="64"/>
        <v>19374794</v>
      </c>
      <c r="L155" s="52">
        <f t="shared" si="65"/>
        <v>82.5</v>
      </c>
      <c r="M155" s="91"/>
      <c r="N155" s="53">
        <v>16148606</v>
      </c>
      <c r="O155" s="54">
        <v>4.5400000000000003E-2</v>
      </c>
      <c r="P155" s="28">
        <f t="shared" si="66"/>
        <v>16881753</v>
      </c>
      <c r="Q155" s="55">
        <f t="shared" si="67"/>
        <v>71.884358980848688</v>
      </c>
      <c r="R155" s="55">
        <f t="shared" si="68"/>
        <v>10.615641019151312</v>
      </c>
      <c r="S155" s="56">
        <f t="shared" si="69"/>
        <v>0.02</v>
      </c>
      <c r="T155" s="28">
        <f t="shared" si="70"/>
        <v>322972</v>
      </c>
      <c r="U155" s="57">
        <f t="shared" si="71"/>
        <v>0</v>
      </c>
      <c r="V155" s="57" t="e">
        <f t="shared" si="57"/>
        <v>#REF!</v>
      </c>
      <c r="W155" s="57">
        <f t="shared" si="72"/>
        <v>0</v>
      </c>
      <c r="X155" s="50" t="e">
        <f t="shared" si="73"/>
        <v>#REF!</v>
      </c>
      <c r="Y155" s="58" t="e">
        <f t="shared" si="74"/>
        <v>#REF!</v>
      </c>
      <c r="AA155" s="28">
        <f t="shared" si="75"/>
        <v>-2493041</v>
      </c>
      <c r="AB155" s="28">
        <f t="shared" si="76"/>
        <v>-2170069</v>
      </c>
      <c r="AC155" s="28">
        <f t="shared" si="77"/>
        <v>0</v>
      </c>
      <c r="AD155" s="55" t="e">
        <f t="shared" si="78"/>
        <v>#REF!</v>
      </c>
      <c r="AG155" s="61" t="str">
        <f t="shared" si="79"/>
        <v>146</v>
      </c>
      <c r="AH155" s="62" t="str">
        <f t="shared" si="80"/>
        <v>Lakeville</v>
      </c>
      <c r="AI155" s="63">
        <f t="shared" si="81"/>
        <v>0.84216807481526745</v>
      </c>
      <c r="AJ155" s="64">
        <f t="shared" si="58"/>
        <v>82.5</v>
      </c>
      <c r="AK155" s="63">
        <f t="shared" si="82"/>
        <v>4.5400000000000003E-2</v>
      </c>
      <c r="AL155" s="57" t="e">
        <f t="shared" si="59"/>
        <v>#REF!</v>
      </c>
      <c r="AM155" s="65" t="e">
        <f t="shared" si="83"/>
        <v>#REF!</v>
      </c>
      <c r="AR155" s="49"/>
    </row>
    <row r="156" spans="1:44" ht="12.75" customHeight="1" x14ac:dyDescent="0.3">
      <c r="A156" s="48">
        <v>147</v>
      </c>
      <c r="B156" s="48" t="s">
        <v>210</v>
      </c>
      <c r="C156" s="49">
        <v>1497422000</v>
      </c>
      <c r="D156" s="49">
        <f t="shared" si="60"/>
        <v>4855943.5041095801</v>
      </c>
      <c r="E156" s="59">
        <v>398121000</v>
      </c>
      <c r="F156" s="49">
        <f t="shared" si="84"/>
        <v>6250252.0392800225</v>
      </c>
      <c r="G156" s="49">
        <f t="shared" si="61"/>
        <v>11106196</v>
      </c>
      <c r="H156" s="50">
        <v>14497169.594756927</v>
      </c>
      <c r="I156" s="51">
        <f t="shared" si="62"/>
        <v>0.76609409356821534</v>
      </c>
      <c r="J156" s="28">
        <f t="shared" si="63"/>
        <v>11960165</v>
      </c>
      <c r="K156" s="28">
        <f t="shared" si="64"/>
        <v>11106196</v>
      </c>
      <c r="L156" s="52">
        <f t="shared" si="65"/>
        <v>76.61</v>
      </c>
      <c r="M156" s="91"/>
      <c r="N156" s="53">
        <v>9374860</v>
      </c>
      <c r="O156" s="54">
        <v>4.8599999999999997E-2</v>
      </c>
      <c r="P156" s="28">
        <f t="shared" si="66"/>
        <v>9830478</v>
      </c>
      <c r="Q156" s="55">
        <f t="shared" si="67"/>
        <v>67.809636465557446</v>
      </c>
      <c r="R156" s="55">
        <f t="shared" si="68"/>
        <v>8.8003635344425533</v>
      </c>
      <c r="S156" s="56">
        <f t="shared" si="69"/>
        <v>0.02</v>
      </c>
      <c r="T156" s="28">
        <f t="shared" si="70"/>
        <v>187497</v>
      </c>
      <c r="U156" s="57">
        <f t="shared" si="71"/>
        <v>0</v>
      </c>
      <c r="V156" s="57" t="e">
        <f t="shared" si="57"/>
        <v>#REF!</v>
      </c>
      <c r="W156" s="57">
        <f t="shared" si="72"/>
        <v>0</v>
      </c>
      <c r="X156" s="50" t="e">
        <f t="shared" si="73"/>
        <v>#REF!</v>
      </c>
      <c r="Y156" s="58" t="e">
        <f t="shared" si="74"/>
        <v>#REF!</v>
      </c>
      <c r="AA156" s="28">
        <f t="shared" si="75"/>
        <v>-1275718</v>
      </c>
      <c r="AB156" s="28">
        <f t="shared" si="76"/>
        <v>-1088221</v>
      </c>
      <c r="AC156" s="28">
        <f t="shared" si="77"/>
        <v>0</v>
      </c>
      <c r="AD156" s="55" t="e">
        <f t="shared" si="78"/>
        <v>#REF!</v>
      </c>
      <c r="AG156" s="61" t="str">
        <f t="shared" si="79"/>
        <v>147</v>
      </c>
      <c r="AH156" s="62" t="str">
        <f t="shared" si="80"/>
        <v>Lancaster</v>
      </c>
      <c r="AI156" s="63">
        <f t="shared" si="81"/>
        <v>0.76609409356821534</v>
      </c>
      <c r="AJ156" s="64">
        <f t="shared" si="58"/>
        <v>76.61</v>
      </c>
      <c r="AK156" s="63">
        <f t="shared" si="82"/>
        <v>4.8599999999999997E-2</v>
      </c>
      <c r="AL156" s="57" t="e">
        <f t="shared" si="59"/>
        <v>#REF!</v>
      </c>
      <c r="AM156" s="65" t="e">
        <f t="shared" si="83"/>
        <v>#REF!</v>
      </c>
      <c r="AR156" s="49"/>
    </row>
    <row r="157" spans="1:44" ht="12.75" customHeight="1" x14ac:dyDescent="0.3">
      <c r="A157" s="48">
        <v>148</v>
      </c>
      <c r="B157" s="48" t="s">
        <v>211</v>
      </c>
      <c r="C157" s="49">
        <v>604416400</v>
      </c>
      <c r="D157" s="49">
        <f t="shared" si="60"/>
        <v>1960043.2552462148</v>
      </c>
      <c r="E157" s="59">
        <v>117112000</v>
      </c>
      <c r="F157" s="49">
        <f t="shared" si="84"/>
        <v>1838585.5476705874</v>
      </c>
      <c r="G157" s="49">
        <f t="shared" si="61"/>
        <v>3798629</v>
      </c>
      <c r="H157" s="50">
        <v>5545015.4916696008</v>
      </c>
      <c r="I157" s="51">
        <f t="shared" si="62"/>
        <v>0.68505291025909021</v>
      </c>
      <c r="J157" s="28">
        <f t="shared" si="63"/>
        <v>4574638</v>
      </c>
      <c r="K157" s="28">
        <f t="shared" si="64"/>
        <v>3798629</v>
      </c>
      <c r="L157" s="52">
        <f t="shared" si="65"/>
        <v>68.510000000000005</v>
      </c>
      <c r="M157" s="91"/>
      <c r="N157" s="53">
        <v>3118809</v>
      </c>
      <c r="O157" s="54">
        <v>4.2700000000000002E-2</v>
      </c>
      <c r="P157" s="28">
        <f t="shared" si="66"/>
        <v>3251982</v>
      </c>
      <c r="Q157" s="55">
        <f t="shared" si="67"/>
        <v>58.646941652111238</v>
      </c>
      <c r="R157" s="55">
        <f t="shared" si="68"/>
        <v>9.8630583478887672</v>
      </c>
      <c r="S157" s="56">
        <f t="shared" si="69"/>
        <v>0.02</v>
      </c>
      <c r="T157" s="28">
        <f t="shared" si="70"/>
        <v>62376</v>
      </c>
      <c r="U157" s="57">
        <f t="shared" si="71"/>
        <v>0</v>
      </c>
      <c r="V157" s="57" t="e">
        <f t="shared" si="57"/>
        <v>#REF!</v>
      </c>
      <c r="W157" s="57">
        <f t="shared" si="72"/>
        <v>0</v>
      </c>
      <c r="X157" s="50" t="e">
        <f t="shared" si="73"/>
        <v>#REF!</v>
      </c>
      <c r="Y157" s="58" t="e">
        <f t="shared" si="74"/>
        <v>#REF!</v>
      </c>
      <c r="AA157" s="28">
        <f t="shared" si="75"/>
        <v>-546647</v>
      </c>
      <c r="AB157" s="28">
        <f t="shared" si="76"/>
        <v>-484271</v>
      </c>
      <c r="AC157" s="28">
        <f t="shared" si="77"/>
        <v>0</v>
      </c>
      <c r="AD157" s="55" t="e">
        <f t="shared" si="78"/>
        <v>#REF!</v>
      </c>
      <c r="AG157" s="61" t="str">
        <f t="shared" si="79"/>
        <v>148</v>
      </c>
      <c r="AH157" s="62" t="str">
        <f t="shared" si="80"/>
        <v>Lanesborough</v>
      </c>
      <c r="AI157" s="63">
        <f t="shared" si="81"/>
        <v>0.68505291025909021</v>
      </c>
      <c r="AJ157" s="64">
        <f t="shared" si="58"/>
        <v>68.510000000000005</v>
      </c>
      <c r="AK157" s="63">
        <f t="shared" si="82"/>
        <v>4.2700000000000002E-2</v>
      </c>
      <c r="AL157" s="57" t="e">
        <f t="shared" si="59"/>
        <v>#REF!</v>
      </c>
      <c r="AM157" s="65" t="e">
        <f t="shared" si="83"/>
        <v>#REF!</v>
      </c>
      <c r="AR157" s="49"/>
    </row>
    <row r="158" spans="1:44" ht="12.75" customHeight="1" x14ac:dyDescent="0.3">
      <c r="A158" s="48">
        <v>149</v>
      </c>
      <c r="B158" s="48" t="s">
        <v>212</v>
      </c>
      <c r="C158" s="49">
        <v>8313946000</v>
      </c>
      <c r="D158" s="49">
        <f t="shared" si="60"/>
        <v>26961038.419508878</v>
      </c>
      <c r="E158" s="59">
        <v>1888521000</v>
      </c>
      <c r="F158" s="49">
        <f t="shared" si="84"/>
        <v>29648604.900201563</v>
      </c>
      <c r="G158" s="49">
        <f t="shared" si="61"/>
        <v>56609643</v>
      </c>
      <c r="H158" s="50">
        <v>369331665.62346822</v>
      </c>
      <c r="I158" s="51">
        <f t="shared" si="62"/>
        <v>0.1532758987898786</v>
      </c>
      <c r="J158" s="28">
        <f t="shared" si="63"/>
        <v>304698624</v>
      </c>
      <c r="K158" s="28">
        <f t="shared" si="64"/>
        <v>56609643</v>
      </c>
      <c r="L158" s="52">
        <f t="shared" si="65"/>
        <v>15.33</v>
      </c>
      <c r="M158" s="91"/>
      <c r="N158" s="53">
        <v>16871120</v>
      </c>
      <c r="O158" s="54">
        <v>4.9799999999999997E-2</v>
      </c>
      <c r="P158" s="28">
        <f t="shared" si="66"/>
        <v>17711302</v>
      </c>
      <c r="Q158" s="55">
        <f t="shared" si="67"/>
        <v>4.7955005347569042</v>
      </c>
      <c r="R158" s="55">
        <f t="shared" si="68"/>
        <v>10.534499465243096</v>
      </c>
      <c r="S158" s="56">
        <f t="shared" si="69"/>
        <v>0.02</v>
      </c>
      <c r="T158" s="28">
        <f t="shared" si="70"/>
        <v>337422</v>
      </c>
      <c r="U158" s="57">
        <f t="shared" si="71"/>
        <v>0</v>
      </c>
      <c r="V158" s="57" t="e">
        <f t="shared" si="57"/>
        <v>#REF!</v>
      </c>
      <c r="W158" s="57">
        <f t="shared" si="72"/>
        <v>0</v>
      </c>
      <c r="X158" s="50" t="e">
        <f t="shared" si="73"/>
        <v>#REF!</v>
      </c>
      <c r="Y158" s="58" t="e">
        <f t="shared" si="74"/>
        <v>#REF!</v>
      </c>
      <c r="AA158" s="28">
        <f t="shared" si="75"/>
        <v>-38898341</v>
      </c>
      <c r="AB158" s="28">
        <f t="shared" si="76"/>
        <v>-38560919</v>
      </c>
      <c r="AC158" s="28">
        <f t="shared" si="77"/>
        <v>0</v>
      </c>
      <c r="AD158" s="55" t="e">
        <f t="shared" si="78"/>
        <v>#REF!</v>
      </c>
      <c r="AG158" s="61" t="str">
        <f t="shared" si="79"/>
        <v>149</v>
      </c>
      <c r="AH158" s="62" t="str">
        <f t="shared" si="80"/>
        <v>Lawrence</v>
      </c>
      <c r="AI158" s="63">
        <f t="shared" si="81"/>
        <v>0.1532758987898786</v>
      </c>
      <c r="AJ158" s="64">
        <f t="shared" si="58"/>
        <v>15.33</v>
      </c>
      <c r="AK158" s="63">
        <f t="shared" si="82"/>
        <v>4.9799999999999997E-2</v>
      </c>
      <c r="AL158" s="57" t="e">
        <f t="shared" si="59"/>
        <v>#REF!</v>
      </c>
      <c r="AM158" s="65" t="e">
        <f t="shared" si="83"/>
        <v>#REF!</v>
      </c>
      <c r="AR158" s="49"/>
    </row>
    <row r="159" spans="1:44" ht="12.75" customHeight="1" x14ac:dyDescent="0.3">
      <c r="A159" s="48">
        <v>150</v>
      </c>
      <c r="B159" s="48" t="s">
        <v>213</v>
      </c>
      <c r="C159" s="49">
        <v>1447405100</v>
      </c>
      <c r="D159" s="49">
        <f t="shared" si="60"/>
        <v>4693745.2456021598</v>
      </c>
      <c r="E159" s="59">
        <v>235111000</v>
      </c>
      <c r="F159" s="49">
        <f t="shared" si="84"/>
        <v>3691096.4435615437</v>
      </c>
      <c r="G159" s="49">
        <f t="shared" si="61"/>
        <v>8384842</v>
      </c>
      <c r="H159" s="50">
        <v>8801759.2699999996</v>
      </c>
      <c r="I159" s="51">
        <f t="shared" si="62"/>
        <v>0.95263250706923741</v>
      </c>
      <c r="J159" s="28">
        <f t="shared" si="63"/>
        <v>7261451</v>
      </c>
      <c r="K159" s="28">
        <f t="shared" si="64"/>
        <v>7261451</v>
      </c>
      <c r="L159" s="52">
        <f t="shared" si="65"/>
        <v>82.5</v>
      </c>
      <c r="M159" s="91"/>
      <c r="N159" s="53">
        <v>7067255</v>
      </c>
      <c r="O159" s="54">
        <v>3.2500000000000001E-2</v>
      </c>
      <c r="P159" s="28">
        <f t="shared" si="66"/>
        <v>7296941</v>
      </c>
      <c r="Q159" s="55">
        <f t="shared" si="67"/>
        <v>82.903210326042014</v>
      </c>
      <c r="R159" s="55">
        <f t="shared" si="68"/>
        <v>0</v>
      </c>
      <c r="S159" s="56">
        <f t="shared" si="69"/>
        <v>0</v>
      </c>
      <c r="T159" s="28">
        <f t="shared" si="70"/>
        <v>0</v>
      </c>
      <c r="U159" s="57">
        <f t="shared" si="71"/>
        <v>35490</v>
      </c>
      <c r="V159" s="57" t="e">
        <f t="shared" si="57"/>
        <v>#REF!</v>
      </c>
      <c r="W159" s="57">
        <f t="shared" si="72"/>
        <v>0</v>
      </c>
      <c r="X159" s="50" t="e">
        <f t="shared" si="73"/>
        <v>#REF!</v>
      </c>
      <c r="Y159" s="58" t="e">
        <f t="shared" si="74"/>
        <v>#REF!</v>
      </c>
      <c r="AA159" s="28">
        <f t="shared" si="75"/>
        <v>0</v>
      </c>
      <c r="AB159" s="28">
        <f t="shared" si="76"/>
        <v>0</v>
      </c>
      <c r="AC159" s="28" t="e">
        <f t="shared" si="77"/>
        <v>#REF!</v>
      </c>
      <c r="AD159" s="55" t="e">
        <f t="shared" si="78"/>
        <v>#REF!</v>
      </c>
      <c r="AG159" s="61" t="str">
        <f t="shared" si="79"/>
        <v>150</v>
      </c>
      <c r="AH159" s="62" t="str">
        <f t="shared" si="80"/>
        <v>Lee</v>
      </c>
      <c r="AI159" s="63">
        <f t="shared" si="81"/>
        <v>0.95263250706923741</v>
      </c>
      <c r="AJ159" s="64">
        <f t="shared" si="58"/>
        <v>82.5</v>
      </c>
      <c r="AK159" s="63">
        <f t="shared" si="82"/>
        <v>3.2500000000000001E-2</v>
      </c>
      <c r="AL159" s="57" t="e">
        <f t="shared" si="59"/>
        <v>#REF!</v>
      </c>
      <c r="AM159" s="65" t="e">
        <f t="shared" si="83"/>
        <v>#REF!</v>
      </c>
      <c r="AR159" s="49"/>
    </row>
    <row r="160" spans="1:44" ht="12.75" customHeight="1" x14ac:dyDescent="0.3">
      <c r="A160" s="48">
        <v>151</v>
      </c>
      <c r="B160" s="48" t="s">
        <v>214</v>
      </c>
      <c r="C160" s="49">
        <v>1756545600</v>
      </c>
      <c r="D160" s="49">
        <f t="shared" si="60"/>
        <v>5696247.4145513186</v>
      </c>
      <c r="E160" s="59">
        <v>438664000</v>
      </c>
      <c r="F160" s="49">
        <f t="shared" si="84"/>
        <v>6886751.9185341438</v>
      </c>
      <c r="G160" s="49">
        <f t="shared" si="61"/>
        <v>12582999</v>
      </c>
      <c r="H160" s="50">
        <v>21685353.440000005</v>
      </c>
      <c r="I160" s="51">
        <f t="shared" si="62"/>
        <v>0.58025335094561392</v>
      </c>
      <c r="J160" s="28">
        <f t="shared" si="63"/>
        <v>17890417</v>
      </c>
      <c r="K160" s="28">
        <f t="shared" si="64"/>
        <v>12582999</v>
      </c>
      <c r="L160" s="52">
        <f t="shared" si="65"/>
        <v>58.03</v>
      </c>
      <c r="M160" s="91"/>
      <c r="N160" s="53">
        <v>10610635</v>
      </c>
      <c r="O160" s="54">
        <v>0.1084</v>
      </c>
      <c r="P160" s="28">
        <f t="shared" si="66"/>
        <v>11760828</v>
      </c>
      <c r="Q160" s="55">
        <f t="shared" si="67"/>
        <v>54.233969635497893</v>
      </c>
      <c r="R160" s="55">
        <f t="shared" si="68"/>
        <v>3.7960303645021085</v>
      </c>
      <c r="S160" s="56">
        <f t="shared" si="69"/>
        <v>0.01</v>
      </c>
      <c r="T160" s="28">
        <f t="shared" si="70"/>
        <v>106106</v>
      </c>
      <c r="U160" s="57">
        <f t="shared" si="71"/>
        <v>0</v>
      </c>
      <c r="V160" s="57" t="e">
        <f t="shared" si="57"/>
        <v>#REF!</v>
      </c>
      <c r="W160" s="57">
        <f t="shared" si="72"/>
        <v>0</v>
      </c>
      <c r="X160" s="50" t="e">
        <f t="shared" si="73"/>
        <v>#REF!</v>
      </c>
      <c r="Y160" s="58" t="e">
        <f t="shared" si="74"/>
        <v>#REF!</v>
      </c>
      <c r="AA160" s="28">
        <f t="shared" si="75"/>
        <v>-822171</v>
      </c>
      <c r="AB160" s="28">
        <f t="shared" si="76"/>
        <v>-716065</v>
      </c>
      <c r="AC160" s="28">
        <f t="shared" si="77"/>
        <v>0</v>
      </c>
      <c r="AD160" s="55" t="e">
        <f t="shared" si="78"/>
        <v>#REF!</v>
      </c>
      <c r="AG160" s="61" t="str">
        <f t="shared" si="79"/>
        <v>151</v>
      </c>
      <c r="AH160" s="62" t="str">
        <f t="shared" si="80"/>
        <v>Leicester</v>
      </c>
      <c r="AI160" s="63">
        <f t="shared" si="81"/>
        <v>0.58025335094561392</v>
      </c>
      <c r="AJ160" s="64">
        <f t="shared" si="58"/>
        <v>58.03</v>
      </c>
      <c r="AK160" s="63">
        <f t="shared" si="82"/>
        <v>0.1084</v>
      </c>
      <c r="AL160" s="57" t="e">
        <f t="shared" si="59"/>
        <v>#REF!</v>
      </c>
      <c r="AM160" s="65" t="e">
        <f t="shared" si="83"/>
        <v>#REF!</v>
      </c>
      <c r="AR160" s="49"/>
    </row>
    <row r="161" spans="1:44" ht="12.75" customHeight="1" x14ac:dyDescent="0.3">
      <c r="A161" s="48">
        <v>152</v>
      </c>
      <c r="B161" s="48" t="s">
        <v>215</v>
      </c>
      <c r="C161" s="49">
        <v>1921336000</v>
      </c>
      <c r="D161" s="49">
        <f t="shared" si="60"/>
        <v>6230641.1074579405</v>
      </c>
      <c r="E161" s="59">
        <v>358888000</v>
      </c>
      <c r="F161" s="49">
        <f t="shared" si="84"/>
        <v>5634318.345108971</v>
      </c>
      <c r="G161" s="49">
        <f t="shared" si="61"/>
        <v>11864959</v>
      </c>
      <c r="H161" s="50">
        <v>6520538.4500000002</v>
      </c>
      <c r="I161" s="51">
        <f t="shared" si="62"/>
        <v>1.8196287148647976</v>
      </c>
      <c r="J161" s="28">
        <f t="shared" si="63"/>
        <v>5379444</v>
      </c>
      <c r="K161" s="28">
        <f t="shared" si="64"/>
        <v>5379444</v>
      </c>
      <c r="L161" s="52">
        <f t="shared" si="65"/>
        <v>82.5</v>
      </c>
      <c r="M161" s="91"/>
      <c r="N161" s="53">
        <v>5629478</v>
      </c>
      <c r="O161" s="54">
        <v>3.9199999999999999E-2</v>
      </c>
      <c r="P161" s="28">
        <f t="shared" si="66"/>
        <v>5850154</v>
      </c>
      <c r="Q161" s="55">
        <f t="shared" si="67"/>
        <v>89.718878967733104</v>
      </c>
      <c r="R161" s="55">
        <f t="shared" si="68"/>
        <v>0</v>
      </c>
      <c r="S161" s="56">
        <f t="shared" si="69"/>
        <v>0</v>
      </c>
      <c r="T161" s="28">
        <f t="shared" si="70"/>
        <v>0</v>
      </c>
      <c r="U161" s="57">
        <f t="shared" si="71"/>
        <v>470710</v>
      </c>
      <c r="V161" s="57" t="e">
        <f t="shared" si="57"/>
        <v>#REF!</v>
      </c>
      <c r="W161" s="57">
        <f t="shared" si="72"/>
        <v>0</v>
      </c>
      <c r="X161" s="50" t="e">
        <f t="shared" si="73"/>
        <v>#REF!</v>
      </c>
      <c r="Y161" s="58" t="e">
        <f t="shared" si="74"/>
        <v>#REF!</v>
      </c>
      <c r="AA161" s="28">
        <f t="shared" si="75"/>
        <v>0</v>
      </c>
      <c r="AB161" s="28">
        <f t="shared" si="76"/>
        <v>0</v>
      </c>
      <c r="AC161" s="28" t="e">
        <f t="shared" si="77"/>
        <v>#REF!</v>
      </c>
      <c r="AD161" s="55" t="e">
        <f t="shared" si="78"/>
        <v>#REF!</v>
      </c>
      <c r="AG161" s="61" t="str">
        <f t="shared" si="79"/>
        <v>152</v>
      </c>
      <c r="AH161" s="62" t="str">
        <f t="shared" si="80"/>
        <v>Lenox</v>
      </c>
      <c r="AI161" s="63">
        <f t="shared" si="81"/>
        <v>1.8196287148647976</v>
      </c>
      <c r="AJ161" s="64">
        <f t="shared" si="58"/>
        <v>82.5</v>
      </c>
      <c r="AK161" s="63">
        <f t="shared" si="82"/>
        <v>3.9199999999999999E-2</v>
      </c>
      <c r="AL161" s="57" t="e">
        <f t="shared" si="59"/>
        <v>#REF!</v>
      </c>
      <c r="AM161" s="65" t="e">
        <f t="shared" si="83"/>
        <v>#REF!</v>
      </c>
      <c r="AR161" s="49"/>
    </row>
    <row r="162" spans="1:44" ht="12.75" customHeight="1" x14ac:dyDescent="0.3">
      <c r="A162" s="48">
        <v>153</v>
      </c>
      <c r="B162" s="48" t="s">
        <v>216</v>
      </c>
      <c r="C162" s="49">
        <v>6393443100</v>
      </c>
      <c r="D162" s="49">
        <f t="shared" si="60"/>
        <v>20733098.946281821</v>
      </c>
      <c r="E162" s="59">
        <v>1538724000</v>
      </c>
      <c r="F162" s="49">
        <f t="shared" si="84"/>
        <v>24157009.599817928</v>
      </c>
      <c r="G162" s="49">
        <f t="shared" si="61"/>
        <v>44890109</v>
      </c>
      <c r="H162" s="50">
        <v>111313888.00000001</v>
      </c>
      <c r="I162" s="51">
        <f t="shared" si="62"/>
        <v>0.40327500733780852</v>
      </c>
      <c r="J162" s="28">
        <f t="shared" si="63"/>
        <v>91833958</v>
      </c>
      <c r="K162" s="28">
        <f t="shared" si="64"/>
        <v>44890109</v>
      </c>
      <c r="L162" s="52">
        <f t="shared" si="65"/>
        <v>40.33</v>
      </c>
      <c r="M162" s="91"/>
      <c r="N162" s="53">
        <v>36964269</v>
      </c>
      <c r="O162" s="54">
        <v>3.4000000000000002E-2</v>
      </c>
      <c r="P162" s="28">
        <f t="shared" si="66"/>
        <v>38221054</v>
      </c>
      <c r="Q162" s="55">
        <f t="shared" si="67"/>
        <v>34.336285154283708</v>
      </c>
      <c r="R162" s="55">
        <f t="shared" si="68"/>
        <v>5.9937148457162905</v>
      </c>
      <c r="S162" s="56">
        <f t="shared" si="69"/>
        <v>0.01</v>
      </c>
      <c r="T162" s="28">
        <f t="shared" si="70"/>
        <v>369643</v>
      </c>
      <c r="U162" s="57">
        <f t="shared" si="71"/>
        <v>0</v>
      </c>
      <c r="V162" s="57" t="e">
        <f t="shared" si="57"/>
        <v>#REF!</v>
      </c>
      <c r="W162" s="57">
        <f t="shared" si="72"/>
        <v>0</v>
      </c>
      <c r="X162" s="50" t="e">
        <f t="shared" si="73"/>
        <v>#REF!</v>
      </c>
      <c r="Y162" s="58" t="e">
        <f t="shared" si="74"/>
        <v>#REF!</v>
      </c>
      <c r="AA162" s="28">
        <f t="shared" si="75"/>
        <v>-6669055</v>
      </c>
      <c r="AB162" s="28">
        <f t="shared" si="76"/>
        <v>-6299412</v>
      </c>
      <c r="AC162" s="28">
        <f t="shared" si="77"/>
        <v>0</v>
      </c>
      <c r="AD162" s="55" t="e">
        <f t="shared" si="78"/>
        <v>#REF!</v>
      </c>
      <c r="AG162" s="61" t="str">
        <f t="shared" si="79"/>
        <v>153</v>
      </c>
      <c r="AH162" s="62" t="str">
        <f t="shared" si="80"/>
        <v>Leominster</v>
      </c>
      <c r="AI162" s="63">
        <f t="shared" si="81"/>
        <v>0.40327500733780852</v>
      </c>
      <c r="AJ162" s="64">
        <f t="shared" si="58"/>
        <v>40.33</v>
      </c>
      <c r="AK162" s="63">
        <f t="shared" si="82"/>
        <v>3.4000000000000002E-2</v>
      </c>
      <c r="AL162" s="57" t="e">
        <f t="shared" si="59"/>
        <v>#REF!</v>
      </c>
      <c r="AM162" s="65" t="e">
        <f t="shared" si="83"/>
        <v>#REF!</v>
      </c>
      <c r="AR162" s="49"/>
    </row>
    <row r="163" spans="1:44" ht="12.75" customHeight="1" x14ac:dyDescent="0.3">
      <c r="A163" s="48">
        <v>154</v>
      </c>
      <c r="B163" s="48" t="s">
        <v>217</v>
      </c>
      <c r="C163" s="49">
        <v>421128100</v>
      </c>
      <c r="D163" s="49">
        <f t="shared" si="60"/>
        <v>1365663.294377276</v>
      </c>
      <c r="E163" s="59">
        <v>86529000</v>
      </c>
      <c r="F163" s="49">
        <f t="shared" si="84"/>
        <v>1358451.472559501</v>
      </c>
      <c r="G163" s="49">
        <f t="shared" si="61"/>
        <v>2724115</v>
      </c>
      <c r="H163" s="50">
        <v>2664836.6507646609</v>
      </c>
      <c r="I163" s="51">
        <f t="shared" si="62"/>
        <v>1.0222446464845527</v>
      </c>
      <c r="J163" s="28">
        <f t="shared" si="63"/>
        <v>2198490</v>
      </c>
      <c r="K163" s="28">
        <f t="shared" si="64"/>
        <v>2198490</v>
      </c>
      <c r="L163" s="52">
        <f t="shared" si="65"/>
        <v>82.5</v>
      </c>
      <c r="M163" s="91"/>
      <c r="N163" s="53">
        <v>2186270</v>
      </c>
      <c r="O163" s="54">
        <v>4.6300000000000001E-2</v>
      </c>
      <c r="P163" s="28">
        <f t="shared" si="66"/>
        <v>2287494</v>
      </c>
      <c r="Q163" s="55">
        <f t="shared" si="67"/>
        <v>85.839933166020344</v>
      </c>
      <c r="R163" s="55">
        <f t="shared" si="68"/>
        <v>0</v>
      </c>
      <c r="S163" s="56">
        <f t="shared" si="69"/>
        <v>0</v>
      </c>
      <c r="T163" s="28">
        <f t="shared" si="70"/>
        <v>0</v>
      </c>
      <c r="U163" s="57">
        <f t="shared" si="71"/>
        <v>89004</v>
      </c>
      <c r="V163" s="57" t="e">
        <f t="shared" si="57"/>
        <v>#REF!</v>
      </c>
      <c r="W163" s="57">
        <f t="shared" si="72"/>
        <v>0</v>
      </c>
      <c r="X163" s="50" t="e">
        <f t="shared" si="73"/>
        <v>#REF!</v>
      </c>
      <c r="Y163" s="58" t="e">
        <f t="shared" si="74"/>
        <v>#REF!</v>
      </c>
      <c r="AA163" s="28">
        <f t="shared" si="75"/>
        <v>0</v>
      </c>
      <c r="AB163" s="28">
        <f t="shared" si="76"/>
        <v>0</v>
      </c>
      <c r="AC163" s="28" t="e">
        <f t="shared" si="77"/>
        <v>#REF!</v>
      </c>
      <c r="AD163" s="55" t="e">
        <f t="shared" si="78"/>
        <v>#REF!</v>
      </c>
      <c r="AG163" s="61" t="str">
        <f t="shared" si="79"/>
        <v>154</v>
      </c>
      <c r="AH163" s="62" t="str">
        <f t="shared" si="80"/>
        <v>Leverett</v>
      </c>
      <c r="AI163" s="63">
        <f t="shared" si="81"/>
        <v>1.0222446464845527</v>
      </c>
      <c r="AJ163" s="64">
        <f t="shared" si="58"/>
        <v>82.5</v>
      </c>
      <c r="AK163" s="63">
        <f t="shared" si="82"/>
        <v>4.6300000000000001E-2</v>
      </c>
      <c r="AL163" s="57" t="e">
        <f t="shared" si="59"/>
        <v>#REF!</v>
      </c>
      <c r="AM163" s="65" t="e">
        <f t="shared" si="83"/>
        <v>#REF!</v>
      </c>
      <c r="AR163" s="49"/>
    </row>
    <row r="164" spans="1:44" ht="12.75" customHeight="1" x14ac:dyDescent="0.3">
      <c r="A164" s="48">
        <v>155</v>
      </c>
      <c r="B164" s="48" t="s">
        <v>218</v>
      </c>
      <c r="C164" s="49">
        <v>18712550500</v>
      </c>
      <c r="D164" s="49">
        <f t="shared" si="60"/>
        <v>60682351.431859203</v>
      </c>
      <c r="E164" s="59">
        <v>5161461000</v>
      </c>
      <c r="F164" s="49">
        <f t="shared" si="84"/>
        <v>81031726.889348477</v>
      </c>
      <c r="G164" s="49">
        <f t="shared" si="61"/>
        <v>141714078</v>
      </c>
      <c r="H164" s="50">
        <v>96483660.024698824</v>
      </c>
      <c r="I164" s="51">
        <f t="shared" si="62"/>
        <v>1.4687883727018922</v>
      </c>
      <c r="J164" s="28">
        <f t="shared" si="63"/>
        <v>79599020</v>
      </c>
      <c r="K164" s="28">
        <f t="shared" si="64"/>
        <v>79599020</v>
      </c>
      <c r="L164" s="52">
        <f t="shared" si="65"/>
        <v>82.5</v>
      </c>
      <c r="M164" s="91"/>
      <c r="N164" s="53">
        <v>76849193</v>
      </c>
      <c r="O164" s="54">
        <v>5.7099999999999998E-2</v>
      </c>
      <c r="P164" s="28">
        <f t="shared" si="66"/>
        <v>81237282</v>
      </c>
      <c r="Q164" s="55">
        <f t="shared" si="67"/>
        <v>84.197968836592736</v>
      </c>
      <c r="R164" s="55">
        <f t="shared" si="68"/>
        <v>0</v>
      </c>
      <c r="S164" s="56">
        <f t="shared" si="69"/>
        <v>0</v>
      </c>
      <c r="T164" s="28">
        <f t="shared" si="70"/>
        <v>0</v>
      </c>
      <c r="U164" s="57">
        <f t="shared" si="71"/>
        <v>1638262</v>
      </c>
      <c r="V164" s="57" t="e">
        <f t="shared" si="57"/>
        <v>#REF!</v>
      </c>
      <c r="W164" s="57">
        <f t="shared" si="72"/>
        <v>0</v>
      </c>
      <c r="X164" s="50" t="e">
        <f t="shared" si="73"/>
        <v>#REF!</v>
      </c>
      <c r="Y164" s="58" t="e">
        <f t="shared" si="74"/>
        <v>#REF!</v>
      </c>
      <c r="AA164" s="28">
        <f t="shared" si="75"/>
        <v>0</v>
      </c>
      <c r="AB164" s="28">
        <f t="shared" si="76"/>
        <v>0</v>
      </c>
      <c r="AC164" s="28" t="e">
        <f t="shared" si="77"/>
        <v>#REF!</v>
      </c>
      <c r="AD164" s="55" t="e">
        <f t="shared" si="78"/>
        <v>#REF!</v>
      </c>
      <c r="AG164" s="61" t="str">
        <f t="shared" si="79"/>
        <v>155</v>
      </c>
      <c r="AH164" s="62" t="str">
        <f t="shared" si="80"/>
        <v>Lexington</v>
      </c>
      <c r="AI164" s="63">
        <f t="shared" si="81"/>
        <v>1.4687883727018922</v>
      </c>
      <c r="AJ164" s="64">
        <f t="shared" si="58"/>
        <v>82.5</v>
      </c>
      <c r="AK164" s="63">
        <f t="shared" si="82"/>
        <v>5.7099999999999998E-2</v>
      </c>
      <c r="AL164" s="57" t="e">
        <f t="shared" si="59"/>
        <v>#REF!</v>
      </c>
      <c r="AM164" s="65" t="e">
        <f t="shared" si="83"/>
        <v>#REF!</v>
      </c>
      <c r="AR164" s="49"/>
    </row>
    <row r="165" spans="1:44" ht="12.75" customHeight="1" x14ac:dyDescent="0.3">
      <c r="A165" s="48">
        <v>156</v>
      </c>
      <c r="B165" s="48" t="s">
        <v>219</v>
      </c>
      <c r="C165" s="49">
        <v>124635700</v>
      </c>
      <c r="D165" s="49">
        <f t="shared" si="60"/>
        <v>404177.25784391462</v>
      </c>
      <c r="E165" s="59">
        <v>37823000</v>
      </c>
      <c r="F165" s="49">
        <f t="shared" si="84"/>
        <v>593797.57129538071</v>
      </c>
      <c r="G165" s="49">
        <f t="shared" si="61"/>
        <v>997975</v>
      </c>
      <c r="H165" s="50">
        <v>1196156.1518449145</v>
      </c>
      <c r="I165" s="51">
        <f t="shared" si="62"/>
        <v>0.83431832746983237</v>
      </c>
      <c r="J165" s="28">
        <f t="shared" si="63"/>
        <v>986829</v>
      </c>
      <c r="K165" s="28">
        <f t="shared" si="64"/>
        <v>986829</v>
      </c>
      <c r="L165" s="52">
        <f t="shared" si="65"/>
        <v>82.5</v>
      </c>
      <c r="M165" s="91"/>
      <c r="N165" s="53">
        <v>595075</v>
      </c>
      <c r="O165" s="54">
        <v>3.8300000000000001E-2</v>
      </c>
      <c r="P165" s="28">
        <f t="shared" si="66"/>
        <v>617866</v>
      </c>
      <c r="Q165" s="55">
        <f t="shared" si="67"/>
        <v>51.654292714795005</v>
      </c>
      <c r="R165" s="55">
        <f t="shared" si="68"/>
        <v>30.845707285204995</v>
      </c>
      <c r="S165" s="56">
        <f t="shared" si="69"/>
        <v>0.02</v>
      </c>
      <c r="T165" s="28">
        <f t="shared" si="70"/>
        <v>11902</v>
      </c>
      <c r="U165" s="57">
        <f t="shared" si="71"/>
        <v>0</v>
      </c>
      <c r="V165" s="57" t="e">
        <f t="shared" si="57"/>
        <v>#REF!</v>
      </c>
      <c r="W165" s="57">
        <f t="shared" si="72"/>
        <v>0</v>
      </c>
      <c r="X165" s="50" t="e">
        <f t="shared" si="73"/>
        <v>#REF!</v>
      </c>
      <c r="Y165" s="58" t="e">
        <f t="shared" si="74"/>
        <v>#REF!</v>
      </c>
      <c r="AA165" s="28">
        <f t="shared" si="75"/>
        <v>-368963</v>
      </c>
      <c r="AB165" s="28">
        <f t="shared" si="76"/>
        <v>-357061</v>
      </c>
      <c r="AC165" s="28">
        <f t="shared" si="77"/>
        <v>0</v>
      </c>
      <c r="AD165" s="55" t="e">
        <f t="shared" si="78"/>
        <v>#REF!</v>
      </c>
      <c r="AG165" s="61" t="str">
        <f t="shared" si="79"/>
        <v>156</v>
      </c>
      <c r="AH165" s="62" t="str">
        <f t="shared" si="80"/>
        <v>Leyden</v>
      </c>
      <c r="AI165" s="63">
        <f t="shared" si="81"/>
        <v>0.83431832746983237</v>
      </c>
      <c r="AJ165" s="64">
        <f t="shared" si="58"/>
        <v>82.5</v>
      </c>
      <c r="AK165" s="63">
        <f t="shared" si="82"/>
        <v>3.8300000000000001E-2</v>
      </c>
      <c r="AL165" s="57" t="e">
        <f t="shared" si="59"/>
        <v>#REF!</v>
      </c>
      <c r="AM165" s="65" t="e">
        <f t="shared" si="83"/>
        <v>#REF!</v>
      </c>
      <c r="AR165" s="49"/>
    </row>
    <row r="166" spans="1:44" ht="12.75" customHeight="1" x14ac:dyDescent="0.3">
      <c r="A166" s="48">
        <v>157</v>
      </c>
      <c r="B166" s="48" t="s">
        <v>220</v>
      </c>
      <c r="C166" s="49">
        <v>3054044300</v>
      </c>
      <c r="D166" s="49">
        <f t="shared" si="60"/>
        <v>9903865.8306395188</v>
      </c>
      <c r="E166" s="59">
        <v>1224127000</v>
      </c>
      <c r="F166" s="49">
        <f t="shared" si="84"/>
        <v>19218032.402429752</v>
      </c>
      <c r="G166" s="49">
        <f t="shared" si="61"/>
        <v>29121898</v>
      </c>
      <c r="H166" s="50">
        <v>10931034.405081738</v>
      </c>
      <c r="I166" s="51">
        <f t="shared" si="62"/>
        <v>2.6641484164080111</v>
      </c>
      <c r="J166" s="28">
        <f t="shared" si="63"/>
        <v>9018103</v>
      </c>
      <c r="K166" s="28">
        <f t="shared" si="64"/>
        <v>9018103</v>
      </c>
      <c r="L166" s="52">
        <f t="shared" si="65"/>
        <v>82.5</v>
      </c>
      <c r="M166" s="91"/>
      <c r="N166" s="53">
        <v>8413415</v>
      </c>
      <c r="O166" s="54">
        <v>6.7699999999999996E-2</v>
      </c>
      <c r="P166" s="28">
        <f t="shared" si="66"/>
        <v>8983003</v>
      </c>
      <c r="Q166" s="55">
        <f t="shared" si="67"/>
        <v>82.17889238207762</v>
      </c>
      <c r="R166" s="55">
        <f t="shared" si="68"/>
        <v>0.32110761792237952</v>
      </c>
      <c r="S166" s="56">
        <f t="shared" si="69"/>
        <v>0</v>
      </c>
      <c r="T166" s="28">
        <f t="shared" si="70"/>
        <v>0</v>
      </c>
      <c r="U166" s="57">
        <f t="shared" si="71"/>
        <v>0</v>
      </c>
      <c r="V166" s="57" t="e">
        <f t="shared" si="57"/>
        <v>#REF!</v>
      </c>
      <c r="W166" s="57">
        <f t="shared" si="72"/>
        <v>35100</v>
      </c>
      <c r="X166" s="50" t="e">
        <f t="shared" si="73"/>
        <v>#REF!</v>
      </c>
      <c r="Y166" s="58" t="e">
        <f t="shared" si="74"/>
        <v>#REF!</v>
      </c>
      <c r="AA166" s="28">
        <f t="shared" si="75"/>
        <v>-35100</v>
      </c>
      <c r="AB166" s="28">
        <f t="shared" si="76"/>
        <v>0</v>
      </c>
      <c r="AC166" s="28">
        <f t="shared" si="77"/>
        <v>0</v>
      </c>
      <c r="AD166" s="55" t="e">
        <f t="shared" si="78"/>
        <v>#REF!</v>
      </c>
      <c r="AG166" s="61" t="str">
        <f t="shared" si="79"/>
        <v>157</v>
      </c>
      <c r="AH166" s="62" t="str">
        <f t="shared" si="80"/>
        <v>Lincoln</v>
      </c>
      <c r="AI166" s="63">
        <f t="shared" si="81"/>
        <v>2.6641484164080111</v>
      </c>
      <c r="AJ166" s="64">
        <f t="shared" si="58"/>
        <v>82.5</v>
      </c>
      <c r="AK166" s="63">
        <f t="shared" si="82"/>
        <v>6.7699999999999996E-2</v>
      </c>
      <c r="AL166" s="57" t="e">
        <f t="shared" si="59"/>
        <v>#REF!</v>
      </c>
      <c r="AM166" s="65" t="e">
        <f t="shared" si="83"/>
        <v>#REF!</v>
      </c>
      <c r="AR166" s="49"/>
    </row>
    <row r="167" spans="1:44" ht="12.75" customHeight="1" x14ac:dyDescent="0.3">
      <c r="A167" s="48">
        <v>158</v>
      </c>
      <c r="B167" s="48" t="s">
        <v>221</v>
      </c>
      <c r="C167" s="49">
        <v>3200868200</v>
      </c>
      <c r="D167" s="49">
        <f t="shared" si="60"/>
        <v>10379996.516213147</v>
      </c>
      <c r="E167" s="59">
        <v>760380000</v>
      </c>
      <c r="F167" s="49">
        <f t="shared" si="84"/>
        <v>11937492.987377565</v>
      </c>
      <c r="G167" s="49">
        <f t="shared" si="61"/>
        <v>22317490</v>
      </c>
      <c r="H167" s="50">
        <v>21447390.943719961</v>
      </c>
      <c r="I167" s="51">
        <f t="shared" si="62"/>
        <v>1.0405689931499484</v>
      </c>
      <c r="J167" s="28">
        <f t="shared" si="63"/>
        <v>17694098</v>
      </c>
      <c r="K167" s="28">
        <f t="shared" si="64"/>
        <v>17694098</v>
      </c>
      <c r="L167" s="52">
        <f t="shared" si="65"/>
        <v>82.5</v>
      </c>
      <c r="M167" s="91"/>
      <c r="N167" s="53">
        <v>16724059</v>
      </c>
      <c r="O167" s="54">
        <v>4.3700000000000003E-2</v>
      </c>
      <c r="P167" s="28">
        <f t="shared" si="66"/>
        <v>17454900</v>
      </c>
      <c r="Q167" s="55">
        <f t="shared" si="67"/>
        <v>81.384724350870258</v>
      </c>
      <c r="R167" s="55">
        <f t="shared" si="68"/>
        <v>1.1152756491297424</v>
      </c>
      <c r="S167" s="56">
        <f t="shared" si="69"/>
        <v>0</v>
      </c>
      <c r="T167" s="28">
        <f t="shared" si="70"/>
        <v>0</v>
      </c>
      <c r="U167" s="57">
        <f t="shared" si="71"/>
        <v>0</v>
      </c>
      <c r="V167" s="57" t="e">
        <f t="shared" si="57"/>
        <v>#REF!</v>
      </c>
      <c r="W167" s="57">
        <f t="shared" si="72"/>
        <v>0</v>
      </c>
      <c r="X167" s="50" t="e">
        <f t="shared" si="73"/>
        <v>#REF!</v>
      </c>
      <c r="Y167" s="58" t="e">
        <f t="shared" si="74"/>
        <v>#REF!</v>
      </c>
      <c r="AA167" s="28">
        <f t="shared" si="75"/>
        <v>-239198</v>
      </c>
      <c r="AB167" s="28">
        <f t="shared" si="76"/>
        <v>-239198</v>
      </c>
      <c r="AC167" s="28">
        <f t="shared" si="77"/>
        <v>0</v>
      </c>
      <c r="AD167" s="55" t="e">
        <f t="shared" si="78"/>
        <v>#REF!</v>
      </c>
      <c r="AG167" s="61" t="str">
        <f t="shared" si="79"/>
        <v>158</v>
      </c>
      <c r="AH167" s="62" t="str">
        <f t="shared" si="80"/>
        <v>Littleton</v>
      </c>
      <c r="AI167" s="63">
        <f t="shared" si="81"/>
        <v>1.0405689931499484</v>
      </c>
      <c r="AJ167" s="64">
        <f t="shared" si="58"/>
        <v>82.5</v>
      </c>
      <c r="AK167" s="63">
        <f t="shared" si="82"/>
        <v>4.3700000000000003E-2</v>
      </c>
      <c r="AL167" s="57" t="e">
        <f t="shared" si="59"/>
        <v>#REF!</v>
      </c>
      <c r="AM167" s="65" t="e">
        <f t="shared" si="83"/>
        <v>#REF!</v>
      </c>
      <c r="AR167" s="49"/>
    </row>
    <row r="168" spans="1:44" ht="12.75" customHeight="1" x14ac:dyDescent="0.3">
      <c r="A168" s="48">
        <v>159</v>
      </c>
      <c r="B168" s="48" t="s">
        <v>222</v>
      </c>
      <c r="C168" s="49">
        <v>3091871800</v>
      </c>
      <c r="D168" s="49">
        <f t="shared" si="60"/>
        <v>10026535.46077832</v>
      </c>
      <c r="E168" s="59">
        <v>1398211000</v>
      </c>
      <c r="F168" s="49">
        <f t="shared" si="84"/>
        <v>21951042.909300838</v>
      </c>
      <c r="G168" s="49">
        <f t="shared" si="61"/>
        <v>31977578</v>
      </c>
      <c r="H168" s="50">
        <v>35588989.330000006</v>
      </c>
      <c r="I168" s="51">
        <f t="shared" si="62"/>
        <v>0.89852447630605403</v>
      </c>
      <c r="J168" s="28">
        <f t="shared" si="63"/>
        <v>29360916</v>
      </c>
      <c r="K168" s="28">
        <f t="shared" si="64"/>
        <v>29360916</v>
      </c>
      <c r="L168" s="52">
        <f t="shared" si="65"/>
        <v>82.5</v>
      </c>
      <c r="M168" s="91"/>
      <c r="N168" s="53">
        <v>27327546</v>
      </c>
      <c r="O168" s="54">
        <v>3.95E-2</v>
      </c>
      <c r="P168" s="28">
        <f t="shared" si="66"/>
        <v>28406984</v>
      </c>
      <c r="Q168" s="55">
        <f t="shared" si="67"/>
        <v>79.819586155131745</v>
      </c>
      <c r="R168" s="55">
        <f t="shared" si="68"/>
        <v>2.6804138448682551</v>
      </c>
      <c r="S168" s="56">
        <f t="shared" si="69"/>
        <v>0.01</v>
      </c>
      <c r="T168" s="28">
        <f t="shared" si="70"/>
        <v>273275</v>
      </c>
      <c r="U168" s="57">
        <f t="shared" si="71"/>
        <v>0</v>
      </c>
      <c r="V168" s="57" t="e">
        <f t="shared" si="57"/>
        <v>#REF!</v>
      </c>
      <c r="W168" s="57">
        <f t="shared" si="72"/>
        <v>0</v>
      </c>
      <c r="X168" s="50" t="e">
        <f t="shared" si="73"/>
        <v>#REF!</v>
      </c>
      <c r="Y168" s="58" t="e">
        <f t="shared" si="74"/>
        <v>#REF!</v>
      </c>
      <c r="AA168" s="28">
        <f t="shared" si="75"/>
        <v>-953932</v>
      </c>
      <c r="AB168" s="28">
        <f t="shared" si="76"/>
        <v>-680657</v>
      </c>
      <c r="AC168" s="28">
        <f t="shared" si="77"/>
        <v>0</v>
      </c>
      <c r="AD168" s="55" t="e">
        <f t="shared" si="78"/>
        <v>#REF!</v>
      </c>
      <c r="AG168" s="61" t="str">
        <f t="shared" si="79"/>
        <v>159</v>
      </c>
      <c r="AH168" s="62" t="str">
        <f t="shared" si="80"/>
        <v>Longmeadow</v>
      </c>
      <c r="AI168" s="63">
        <f t="shared" si="81"/>
        <v>0.89852447630605403</v>
      </c>
      <c r="AJ168" s="64">
        <f t="shared" si="58"/>
        <v>82.5</v>
      </c>
      <c r="AK168" s="63">
        <f t="shared" si="82"/>
        <v>3.95E-2</v>
      </c>
      <c r="AL168" s="57" t="e">
        <f t="shared" si="59"/>
        <v>#REF!</v>
      </c>
      <c r="AM168" s="65" t="e">
        <f t="shared" si="83"/>
        <v>#REF!</v>
      </c>
      <c r="AR168" s="49"/>
    </row>
    <row r="169" spans="1:44" ht="12.75" customHeight="1" x14ac:dyDescent="0.3">
      <c r="A169" s="48">
        <v>160</v>
      </c>
      <c r="B169" s="48" t="s">
        <v>223</v>
      </c>
      <c r="C169" s="49">
        <v>13763924100</v>
      </c>
      <c r="D169" s="49">
        <f t="shared" si="60"/>
        <v>44634603.888851836</v>
      </c>
      <c r="E169" s="59">
        <v>3136947000</v>
      </c>
      <c r="F169" s="49">
        <f t="shared" si="84"/>
        <v>49248116.486855373</v>
      </c>
      <c r="G169" s="49">
        <f t="shared" si="61"/>
        <v>93882720</v>
      </c>
      <c r="H169" s="50">
        <v>370088460.59633648</v>
      </c>
      <c r="I169" s="51">
        <f t="shared" si="62"/>
        <v>0.25367643143675295</v>
      </c>
      <c r="J169" s="28">
        <f t="shared" si="63"/>
        <v>305322980</v>
      </c>
      <c r="K169" s="28">
        <f t="shared" si="64"/>
        <v>93882720</v>
      </c>
      <c r="L169" s="52">
        <f t="shared" si="65"/>
        <v>25.37</v>
      </c>
      <c r="M169" s="91"/>
      <c r="N169" s="53">
        <v>73390877</v>
      </c>
      <c r="O169" s="54">
        <v>4.2299999999999997E-2</v>
      </c>
      <c r="P169" s="28">
        <f t="shared" si="66"/>
        <v>76495311</v>
      </c>
      <c r="Q169" s="55">
        <f t="shared" si="67"/>
        <v>20.669466666628953</v>
      </c>
      <c r="R169" s="55">
        <f t="shared" si="68"/>
        <v>4.7005333333710482</v>
      </c>
      <c r="S169" s="56">
        <f t="shared" si="69"/>
        <v>0.01</v>
      </c>
      <c r="T169" s="28">
        <f t="shared" si="70"/>
        <v>733909</v>
      </c>
      <c r="U169" s="57">
        <f t="shared" si="71"/>
        <v>0</v>
      </c>
      <c r="V169" s="57" t="e">
        <f t="shared" si="57"/>
        <v>#REF!</v>
      </c>
      <c r="W169" s="57">
        <f t="shared" si="72"/>
        <v>0</v>
      </c>
      <c r="X169" s="50" t="e">
        <f t="shared" si="73"/>
        <v>#REF!</v>
      </c>
      <c r="Y169" s="58" t="e">
        <f t="shared" si="74"/>
        <v>#REF!</v>
      </c>
      <c r="AA169" s="28">
        <f t="shared" si="75"/>
        <v>-17387409</v>
      </c>
      <c r="AB169" s="28">
        <f t="shared" si="76"/>
        <v>-16653500</v>
      </c>
      <c r="AC169" s="28">
        <f t="shared" si="77"/>
        <v>0</v>
      </c>
      <c r="AD169" s="55" t="e">
        <f t="shared" si="78"/>
        <v>#REF!</v>
      </c>
      <c r="AG169" s="61" t="str">
        <f t="shared" si="79"/>
        <v>160</v>
      </c>
      <c r="AH169" s="62" t="str">
        <f t="shared" si="80"/>
        <v>Lowell</v>
      </c>
      <c r="AI169" s="63">
        <f t="shared" si="81"/>
        <v>0.25367643143675295</v>
      </c>
      <c r="AJ169" s="64">
        <f t="shared" si="58"/>
        <v>25.37</v>
      </c>
      <c r="AK169" s="63">
        <f t="shared" si="82"/>
        <v>4.2299999999999997E-2</v>
      </c>
      <c r="AL169" s="57" t="e">
        <f t="shared" si="59"/>
        <v>#REF!</v>
      </c>
      <c r="AM169" s="65" t="e">
        <f t="shared" si="83"/>
        <v>#REF!</v>
      </c>
      <c r="AR169" s="49"/>
    </row>
    <row r="170" spans="1:44" ht="12.75" customHeight="1" x14ac:dyDescent="0.3">
      <c r="A170" s="48">
        <v>161</v>
      </c>
      <c r="B170" s="48" t="s">
        <v>224</v>
      </c>
      <c r="C170" s="49">
        <v>3047944300</v>
      </c>
      <c r="D170" s="49">
        <f t="shared" si="60"/>
        <v>9884084.3292490821</v>
      </c>
      <c r="E170" s="59">
        <v>749020000</v>
      </c>
      <c r="F170" s="49">
        <f t="shared" si="84"/>
        <v>11759148.05413812</v>
      </c>
      <c r="G170" s="49">
        <f t="shared" si="61"/>
        <v>21643232</v>
      </c>
      <c r="H170" s="50">
        <v>34386677.929999992</v>
      </c>
      <c r="I170" s="51">
        <f t="shared" si="62"/>
        <v>0.62940747123227569</v>
      </c>
      <c r="J170" s="28">
        <f t="shared" si="63"/>
        <v>28369009</v>
      </c>
      <c r="K170" s="28">
        <f t="shared" si="64"/>
        <v>21643232</v>
      </c>
      <c r="L170" s="52">
        <f t="shared" si="65"/>
        <v>62.94</v>
      </c>
      <c r="M170" s="91"/>
      <c r="N170" s="53">
        <v>18877355</v>
      </c>
      <c r="O170" s="54">
        <v>4.7800000000000002E-2</v>
      </c>
      <c r="P170" s="28">
        <f t="shared" si="66"/>
        <v>19779693</v>
      </c>
      <c r="Q170" s="55">
        <f t="shared" si="67"/>
        <v>57.52138383435868</v>
      </c>
      <c r="R170" s="55">
        <f t="shared" si="68"/>
        <v>5.4186161656413177</v>
      </c>
      <c r="S170" s="56">
        <f t="shared" si="69"/>
        <v>0.01</v>
      </c>
      <c r="T170" s="28">
        <f t="shared" si="70"/>
        <v>188774</v>
      </c>
      <c r="U170" s="57">
        <f t="shared" si="71"/>
        <v>0</v>
      </c>
      <c r="V170" s="57" t="e">
        <f t="shared" si="57"/>
        <v>#REF!</v>
      </c>
      <c r="W170" s="57">
        <f t="shared" si="72"/>
        <v>0</v>
      </c>
      <c r="X170" s="50" t="e">
        <f t="shared" si="73"/>
        <v>#REF!</v>
      </c>
      <c r="Y170" s="58" t="e">
        <f t="shared" si="74"/>
        <v>#REF!</v>
      </c>
      <c r="AA170" s="28">
        <f t="shared" si="75"/>
        <v>-1863539</v>
      </c>
      <c r="AB170" s="28">
        <f t="shared" si="76"/>
        <v>-1674765</v>
      </c>
      <c r="AC170" s="28">
        <f t="shared" si="77"/>
        <v>0</v>
      </c>
      <c r="AD170" s="55" t="e">
        <f t="shared" si="78"/>
        <v>#REF!</v>
      </c>
      <c r="AG170" s="61" t="str">
        <f t="shared" si="79"/>
        <v>161</v>
      </c>
      <c r="AH170" s="62" t="str">
        <f t="shared" si="80"/>
        <v>Ludlow</v>
      </c>
      <c r="AI170" s="63">
        <f t="shared" si="81"/>
        <v>0.62940747123227569</v>
      </c>
      <c r="AJ170" s="64">
        <f t="shared" si="58"/>
        <v>62.94</v>
      </c>
      <c r="AK170" s="63">
        <f t="shared" si="82"/>
        <v>4.7800000000000002E-2</v>
      </c>
      <c r="AL170" s="57" t="e">
        <f t="shared" si="59"/>
        <v>#REF!</v>
      </c>
      <c r="AM170" s="65" t="e">
        <f t="shared" si="83"/>
        <v>#REF!</v>
      </c>
      <c r="AR170" s="49"/>
    </row>
    <row r="171" spans="1:44" ht="12.75" customHeight="1" x14ac:dyDescent="0.3">
      <c r="A171" s="48">
        <v>162</v>
      </c>
      <c r="B171" s="48" t="s">
        <v>225</v>
      </c>
      <c r="C171" s="49">
        <v>2375083100</v>
      </c>
      <c r="D171" s="49">
        <f t="shared" si="60"/>
        <v>7702083.5483687585</v>
      </c>
      <c r="E171" s="59">
        <v>567336000</v>
      </c>
      <c r="F171" s="49">
        <f t="shared" si="84"/>
        <v>8906822.275029378</v>
      </c>
      <c r="G171" s="49">
        <f t="shared" si="61"/>
        <v>16608906</v>
      </c>
      <c r="H171" s="50">
        <v>24177461.785378672</v>
      </c>
      <c r="I171" s="51">
        <f t="shared" si="62"/>
        <v>0.68695821535924173</v>
      </c>
      <c r="J171" s="28">
        <f t="shared" si="63"/>
        <v>19946406</v>
      </c>
      <c r="K171" s="28">
        <f t="shared" si="64"/>
        <v>16608906</v>
      </c>
      <c r="L171" s="52">
        <f t="shared" si="65"/>
        <v>68.7</v>
      </c>
      <c r="M171" s="91"/>
      <c r="N171" s="53">
        <v>13768233</v>
      </c>
      <c r="O171" s="54">
        <v>4.0800000000000003E-2</v>
      </c>
      <c r="P171" s="28">
        <f t="shared" si="66"/>
        <v>14329977</v>
      </c>
      <c r="Q171" s="55">
        <f t="shared" si="67"/>
        <v>59.269980973213897</v>
      </c>
      <c r="R171" s="55">
        <f t="shared" si="68"/>
        <v>9.4300190267861055</v>
      </c>
      <c r="S171" s="56">
        <f t="shared" si="69"/>
        <v>0.02</v>
      </c>
      <c r="T171" s="28">
        <f t="shared" si="70"/>
        <v>275365</v>
      </c>
      <c r="U171" s="57">
        <f t="shared" si="71"/>
        <v>0</v>
      </c>
      <c r="V171" s="57" t="e">
        <f t="shared" si="57"/>
        <v>#REF!</v>
      </c>
      <c r="W171" s="57">
        <f t="shared" si="72"/>
        <v>0</v>
      </c>
      <c r="X171" s="50" t="e">
        <f t="shared" si="73"/>
        <v>#REF!</v>
      </c>
      <c r="Y171" s="58" t="e">
        <f t="shared" si="74"/>
        <v>#REF!</v>
      </c>
      <c r="AA171" s="28">
        <f t="shared" si="75"/>
        <v>-2278929</v>
      </c>
      <c r="AB171" s="28">
        <f t="shared" si="76"/>
        <v>-2003564</v>
      </c>
      <c r="AC171" s="28">
        <f t="shared" si="77"/>
        <v>0</v>
      </c>
      <c r="AD171" s="55" t="e">
        <f t="shared" si="78"/>
        <v>#REF!</v>
      </c>
      <c r="AG171" s="61" t="str">
        <f t="shared" si="79"/>
        <v>162</v>
      </c>
      <c r="AH171" s="62" t="str">
        <f t="shared" si="80"/>
        <v>Lunenburg</v>
      </c>
      <c r="AI171" s="63">
        <f t="shared" si="81"/>
        <v>0.68695821535924173</v>
      </c>
      <c r="AJ171" s="64">
        <f t="shared" si="58"/>
        <v>68.7</v>
      </c>
      <c r="AK171" s="63">
        <f t="shared" si="82"/>
        <v>4.0800000000000003E-2</v>
      </c>
      <c r="AL171" s="57" t="e">
        <f t="shared" si="59"/>
        <v>#REF!</v>
      </c>
      <c r="AM171" s="65" t="e">
        <f t="shared" si="83"/>
        <v>#REF!</v>
      </c>
      <c r="AR171" s="49"/>
    </row>
    <row r="172" spans="1:44" ht="12.75" customHeight="1" x14ac:dyDescent="0.3">
      <c r="A172" s="48">
        <v>163</v>
      </c>
      <c r="B172" s="48" t="s">
        <v>226</v>
      </c>
      <c r="C172" s="49">
        <v>14916282200</v>
      </c>
      <c r="D172" s="49">
        <f t="shared" si="60"/>
        <v>48371550.340889439</v>
      </c>
      <c r="E172" s="59">
        <v>2651379000</v>
      </c>
      <c r="F172" s="49">
        <f t="shared" si="84"/>
        <v>41625000.946079776</v>
      </c>
      <c r="G172" s="49">
        <f t="shared" si="61"/>
        <v>89996551</v>
      </c>
      <c r="H172" s="50">
        <v>384629298.81999999</v>
      </c>
      <c r="I172" s="51">
        <f t="shared" si="62"/>
        <v>0.23398256782855448</v>
      </c>
      <c r="J172" s="28">
        <f t="shared" si="63"/>
        <v>317319172</v>
      </c>
      <c r="K172" s="28">
        <f t="shared" si="64"/>
        <v>89996551</v>
      </c>
      <c r="L172" s="52">
        <f t="shared" si="65"/>
        <v>23.4</v>
      </c>
      <c r="M172" s="91"/>
      <c r="N172" s="53">
        <v>64398962</v>
      </c>
      <c r="O172" s="54">
        <v>3.8199999999999998E-2</v>
      </c>
      <c r="P172" s="28">
        <f t="shared" si="66"/>
        <v>66859002</v>
      </c>
      <c r="Q172" s="55">
        <f t="shared" si="67"/>
        <v>17.382711666822054</v>
      </c>
      <c r="R172" s="55">
        <f t="shared" si="68"/>
        <v>6.0172883331779445</v>
      </c>
      <c r="S172" s="56">
        <f t="shared" si="69"/>
        <v>0.01</v>
      </c>
      <c r="T172" s="28">
        <f t="shared" si="70"/>
        <v>643990</v>
      </c>
      <c r="U172" s="57">
        <f t="shared" si="71"/>
        <v>0</v>
      </c>
      <c r="V172" s="57" t="e">
        <f t="shared" si="57"/>
        <v>#REF!</v>
      </c>
      <c r="W172" s="57">
        <f t="shared" si="72"/>
        <v>0</v>
      </c>
      <c r="X172" s="50" t="e">
        <f t="shared" si="73"/>
        <v>#REF!</v>
      </c>
      <c r="Y172" s="58" t="e">
        <f t="shared" si="74"/>
        <v>#REF!</v>
      </c>
      <c r="AA172" s="28">
        <f t="shared" si="75"/>
        <v>-23137549</v>
      </c>
      <c r="AB172" s="28">
        <f t="shared" si="76"/>
        <v>-22493559</v>
      </c>
      <c r="AC172" s="28">
        <f t="shared" si="77"/>
        <v>0</v>
      </c>
      <c r="AD172" s="55" t="e">
        <f t="shared" si="78"/>
        <v>#REF!</v>
      </c>
      <c r="AG172" s="61" t="str">
        <f t="shared" si="79"/>
        <v>163</v>
      </c>
      <c r="AH172" s="62" t="str">
        <f t="shared" si="80"/>
        <v>Lynn</v>
      </c>
      <c r="AI172" s="63">
        <f t="shared" si="81"/>
        <v>0.23398256782855448</v>
      </c>
      <c r="AJ172" s="64">
        <f t="shared" si="58"/>
        <v>23.4</v>
      </c>
      <c r="AK172" s="63">
        <f t="shared" si="82"/>
        <v>3.8199999999999998E-2</v>
      </c>
      <c r="AL172" s="57" t="e">
        <f t="shared" si="59"/>
        <v>#REF!</v>
      </c>
      <c r="AM172" s="65" t="e">
        <f t="shared" si="83"/>
        <v>#REF!</v>
      </c>
      <c r="AR172" s="49"/>
    </row>
    <row r="173" spans="1:44" ht="12.75" customHeight="1" x14ac:dyDescent="0.3">
      <c r="A173" s="48">
        <v>164</v>
      </c>
      <c r="B173" s="48" t="s">
        <v>227</v>
      </c>
      <c r="C173" s="49">
        <v>5091925800</v>
      </c>
      <c r="D173" s="49">
        <f t="shared" si="60"/>
        <v>16512448.736507127</v>
      </c>
      <c r="E173" s="59">
        <v>1421551000</v>
      </c>
      <c r="F173" s="49">
        <f t="shared" si="84"/>
        <v>22317466.390093852</v>
      </c>
      <c r="G173" s="49">
        <f t="shared" si="61"/>
        <v>38829915</v>
      </c>
      <c r="H173" s="50">
        <v>29654646.797174301</v>
      </c>
      <c r="I173" s="51">
        <f t="shared" si="62"/>
        <v>1.3094040628971504</v>
      </c>
      <c r="J173" s="28">
        <f t="shared" si="63"/>
        <v>24465084</v>
      </c>
      <c r="K173" s="28">
        <f t="shared" si="64"/>
        <v>24465084</v>
      </c>
      <c r="L173" s="52">
        <f t="shared" si="65"/>
        <v>82.5</v>
      </c>
      <c r="M173" s="91"/>
      <c r="N173" s="53">
        <v>22989543</v>
      </c>
      <c r="O173" s="54">
        <v>3.56E-2</v>
      </c>
      <c r="P173" s="28">
        <f t="shared" si="66"/>
        <v>23807971</v>
      </c>
      <c r="Q173" s="55">
        <f t="shared" si="67"/>
        <v>80.284115885233163</v>
      </c>
      <c r="R173" s="55">
        <f t="shared" si="68"/>
        <v>2.2158841147668369</v>
      </c>
      <c r="S173" s="56">
        <f t="shared" si="69"/>
        <v>0</v>
      </c>
      <c r="T173" s="28">
        <f t="shared" si="70"/>
        <v>0</v>
      </c>
      <c r="U173" s="57">
        <f t="shared" si="71"/>
        <v>0</v>
      </c>
      <c r="V173" s="57" t="e">
        <f t="shared" si="57"/>
        <v>#REF!</v>
      </c>
      <c r="W173" s="57">
        <f t="shared" si="72"/>
        <v>0</v>
      </c>
      <c r="X173" s="50" t="e">
        <f t="shared" si="73"/>
        <v>#REF!</v>
      </c>
      <c r="Y173" s="58" t="e">
        <f t="shared" si="74"/>
        <v>#REF!</v>
      </c>
      <c r="AA173" s="28">
        <f t="shared" si="75"/>
        <v>-657113</v>
      </c>
      <c r="AB173" s="28">
        <f t="shared" si="76"/>
        <v>-657113</v>
      </c>
      <c r="AC173" s="28">
        <f t="shared" si="77"/>
        <v>0</v>
      </c>
      <c r="AD173" s="55" t="e">
        <f t="shared" si="78"/>
        <v>#REF!</v>
      </c>
      <c r="AG173" s="61" t="str">
        <f t="shared" si="79"/>
        <v>164</v>
      </c>
      <c r="AH173" s="62" t="str">
        <f t="shared" si="80"/>
        <v>Lynnfield</v>
      </c>
      <c r="AI173" s="63">
        <f t="shared" si="81"/>
        <v>1.3094040628971504</v>
      </c>
      <c r="AJ173" s="64">
        <f t="shared" si="58"/>
        <v>82.5</v>
      </c>
      <c r="AK173" s="63">
        <f t="shared" si="82"/>
        <v>3.56E-2</v>
      </c>
      <c r="AL173" s="57" t="e">
        <f t="shared" si="59"/>
        <v>#REF!</v>
      </c>
      <c r="AM173" s="65" t="e">
        <f t="shared" si="83"/>
        <v>#REF!</v>
      </c>
      <c r="AR173" s="49"/>
    </row>
    <row r="174" spans="1:44" ht="12.75" customHeight="1" x14ac:dyDescent="0.3">
      <c r="A174" s="48">
        <v>165</v>
      </c>
      <c r="B174" s="48" t="s">
        <v>228</v>
      </c>
      <c r="C174" s="49">
        <v>11135454000</v>
      </c>
      <c r="D174" s="49">
        <f t="shared" si="60"/>
        <v>36110819.472807959</v>
      </c>
      <c r="E174" s="59">
        <v>2286486000</v>
      </c>
      <c r="F174" s="49">
        <f t="shared" si="84"/>
        <v>35896407.836525127</v>
      </c>
      <c r="G174" s="49">
        <f t="shared" si="61"/>
        <v>72007227</v>
      </c>
      <c r="H174" s="50">
        <v>135308671.5828205</v>
      </c>
      <c r="I174" s="51">
        <f t="shared" si="62"/>
        <v>0.53217008309719016</v>
      </c>
      <c r="J174" s="28">
        <f t="shared" si="63"/>
        <v>111629654</v>
      </c>
      <c r="K174" s="28">
        <f t="shared" si="64"/>
        <v>72007227</v>
      </c>
      <c r="L174" s="52">
        <f t="shared" si="65"/>
        <v>53.22</v>
      </c>
      <c r="M174" s="91"/>
      <c r="N174" s="53">
        <v>59663667</v>
      </c>
      <c r="O174" s="54">
        <v>3.4799999999999998E-2</v>
      </c>
      <c r="P174" s="28">
        <f t="shared" si="66"/>
        <v>61739963</v>
      </c>
      <c r="Q174" s="55">
        <f t="shared" si="67"/>
        <v>45.628977269361371</v>
      </c>
      <c r="R174" s="55">
        <f t="shared" si="68"/>
        <v>7.5910227306386275</v>
      </c>
      <c r="S174" s="56">
        <f t="shared" si="69"/>
        <v>0.02</v>
      </c>
      <c r="T174" s="28">
        <f t="shared" si="70"/>
        <v>1193273</v>
      </c>
      <c r="U174" s="57">
        <f t="shared" si="71"/>
        <v>0</v>
      </c>
      <c r="V174" s="57" t="e">
        <f t="shared" si="57"/>
        <v>#REF!</v>
      </c>
      <c r="W174" s="57">
        <f t="shared" si="72"/>
        <v>0</v>
      </c>
      <c r="X174" s="50" t="e">
        <f t="shared" si="73"/>
        <v>#REF!</v>
      </c>
      <c r="Y174" s="58" t="e">
        <f t="shared" si="74"/>
        <v>#REF!</v>
      </c>
      <c r="AA174" s="28">
        <f t="shared" si="75"/>
        <v>-10267264</v>
      </c>
      <c r="AB174" s="28">
        <f t="shared" si="76"/>
        <v>-9073991</v>
      </c>
      <c r="AC174" s="28">
        <f t="shared" si="77"/>
        <v>0</v>
      </c>
      <c r="AD174" s="55" t="e">
        <f t="shared" si="78"/>
        <v>#REF!</v>
      </c>
      <c r="AG174" s="61" t="str">
        <f t="shared" si="79"/>
        <v>165</v>
      </c>
      <c r="AH174" s="62" t="str">
        <f t="shared" si="80"/>
        <v>Malden</v>
      </c>
      <c r="AI174" s="63">
        <f t="shared" si="81"/>
        <v>0.53217008309719016</v>
      </c>
      <c r="AJ174" s="64">
        <f t="shared" si="58"/>
        <v>53.22</v>
      </c>
      <c r="AK174" s="63">
        <f t="shared" si="82"/>
        <v>3.4799999999999998E-2</v>
      </c>
      <c r="AL174" s="57" t="e">
        <f t="shared" si="59"/>
        <v>#REF!</v>
      </c>
      <c r="AM174" s="65" t="e">
        <f t="shared" si="83"/>
        <v>#REF!</v>
      </c>
      <c r="AR174" s="49"/>
    </row>
    <row r="175" spans="1:44" ht="12.75" customHeight="1" x14ac:dyDescent="0.3">
      <c r="A175" s="48">
        <v>166</v>
      </c>
      <c r="B175" s="48" t="s">
        <v>229</v>
      </c>
      <c r="C175" s="49">
        <v>3598193300</v>
      </c>
      <c r="D175" s="49">
        <f t="shared" si="60"/>
        <v>11668469.79786968</v>
      </c>
      <c r="E175" s="59">
        <v>1147638000</v>
      </c>
      <c r="F175" s="49">
        <f t="shared" si="84"/>
        <v>18017202.684247367</v>
      </c>
      <c r="G175" s="49">
        <f t="shared" si="61"/>
        <v>29685672</v>
      </c>
      <c r="H175" s="50">
        <v>8801483.3698050734</v>
      </c>
      <c r="I175" s="51">
        <f t="shared" si="62"/>
        <v>3.3728032824377703</v>
      </c>
      <c r="J175" s="28">
        <f t="shared" si="63"/>
        <v>7261224</v>
      </c>
      <c r="K175" s="28">
        <f t="shared" si="64"/>
        <v>7261224</v>
      </c>
      <c r="L175" s="52">
        <f t="shared" si="65"/>
        <v>82.5</v>
      </c>
      <c r="M175" s="91"/>
      <c r="N175" s="53">
        <v>7115783</v>
      </c>
      <c r="O175" s="54">
        <v>4.3099999999999999E-2</v>
      </c>
      <c r="P175" s="28">
        <f t="shared" si="66"/>
        <v>7422473</v>
      </c>
      <c r="Q175" s="55">
        <f t="shared" si="67"/>
        <v>84.332068676786989</v>
      </c>
      <c r="R175" s="55">
        <f t="shared" si="68"/>
        <v>0</v>
      </c>
      <c r="S175" s="56">
        <f t="shared" si="69"/>
        <v>0</v>
      </c>
      <c r="T175" s="28">
        <f t="shared" si="70"/>
        <v>0</v>
      </c>
      <c r="U175" s="57">
        <f t="shared" si="71"/>
        <v>161249</v>
      </c>
      <c r="V175" s="57" t="e">
        <f t="shared" si="57"/>
        <v>#REF!</v>
      </c>
      <c r="W175" s="57">
        <f t="shared" si="72"/>
        <v>0</v>
      </c>
      <c r="X175" s="50" t="e">
        <f t="shared" si="73"/>
        <v>#REF!</v>
      </c>
      <c r="Y175" s="58" t="e">
        <f t="shared" si="74"/>
        <v>#REF!</v>
      </c>
      <c r="AA175" s="28">
        <f t="shared" si="75"/>
        <v>0</v>
      </c>
      <c r="AB175" s="28">
        <f t="shared" si="76"/>
        <v>0</v>
      </c>
      <c r="AC175" s="28" t="e">
        <f t="shared" si="77"/>
        <v>#REF!</v>
      </c>
      <c r="AD175" s="55" t="e">
        <f t="shared" si="78"/>
        <v>#REF!</v>
      </c>
      <c r="AG175" s="61" t="str">
        <f t="shared" si="79"/>
        <v>166</v>
      </c>
      <c r="AH175" s="62" t="str">
        <f t="shared" si="80"/>
        <v>Manchester</v>
      </c>
      <c r="AI175" s="63">
        <f t="shared" si="81"/>
        <v>3.3728032824377703</v>
      </c>
      <c r="AJ175" s="64">
        <f t="shared" si="58"/>
        <v>82.5</v>
      </c>
      <c r="AK175" s="63">
        <f t="shared" si="82"/>
        <v>4.3099999999999999E-2</v>
      </c>
      <c r="AL175" s="57" t="e">
        <f t="shared" si="59"/>
        <v>#REF!</v>
      </c>
      <c r="AM175" s="65" t="e">
        <f t="shared" si="83"/>
        <v>#REF!</v>
      </c>
      <c r="AR175" s="49"/>
    </row>
    <row r="176" spans="1:44" ht="12.75" customHeight="1" x14ac:dyDescent="0.3">
      <c r="A176" s="48">
        <v>167</v>
      </c>
      <c r="B176" s="48" t="s">
        <v>230</v>
      </c>
      <c r="C176" s="49">
        <v>5797594100</v>
      </c>
      <c r="D176" s="49">
        <f t="shared" si="60"/>
        <v>18800838.647595018</v>
      </c>
      <c r="E176" s="59">
        <v>1448821000</v>
      </c>
      <c r="F176" s="49">
        <f t="shared" si="84"/>
        <v>22745588.426136076</v>
      </c>
      <c r="G176" s="49">
        <f t="shared" si="61"/>
        <v>41546427</v>
      </c>
      <c r="H176" s="50">
        <v>47879556.546874955</v>
      </c>
      <c r="I176" s="51">
        <f t="shared" si="62"/>
        <v>0.86772789884395218</v>
      </c>
      <c r="J176" s="28">
        <f t="shared" si="63"/>
        <v>39500634</v>
      </c>
      <c r="K176" s="28">
        <f t="shared" si="64"/>
        <v>39500634</v>
      </c>
      <c r="L176" s="52">
        <f t="shared" si="65"/>
        <v>82.5</v>
      </c>
      <c r="M176" s="91"/>
      <c r="N176" s="53">
        <v>36579438</v>
      </c>
      <c r="O176" s="54">
        <v>4.2799999999999991E-2</v>
      </c>
      <c r="P176" s="28">
        <f t="shared" si="66"/>
        <v>38145038</v>
      </c>
      <c r="Q176" s="55">
        <f t="shared" si="67"/>
        <v>79.66873703739364</v>
      </c>
      <c r="R176" s="55">
        <f t="shared" si="68"/>
        <v>2.8312629626063597</v>
      </c>
      <c r="S176" s="56">
        <f t="shared" si="69"/>
        <v>0.01</v>
      </c>
      <c r="T176" s="28">
        <f t="shared" si="70"/>
        <v>365794</v>
      </c>
      <c r="U176" s="57">
        <f t="shared" si="71"/>
        <v>0</v>
      </c>
      <c r="V176" s="57" t="e">
        <f t="shared" si="57"/>
        <v>#REF!</v>
      </c>
      <c r="W176" s="57">
        <f t="shared" si="72"/>
        <v>0</v>
      </c>
      <c r="X176" s="50" t="e">
        <f t="shared" si="73"/>
        <v>#REF!</v>
      </c>
      <c r="Y176" s="58" t="e">
        <f t="shared" si="74"/>
        <v>#REF!</v>
      </c>
      <c r="AA176" s="28">
        <f t="shared" si="75"/>
        <v>-1355596</v>
      </c>
      <c r="AB176" s="28">
        <f t="shared" si="76"/>
        <v>-989802</v>
      </c>
      <c r="AC176" s="28">
        <f t="shared" si="77"/>
        <v>0</v>
      </c>
      <c r="AD176" s="55" t="e">
        <f t="shared" si="78"/>
        <v>#REF!</v>
      </c>
      <c r="AG176" s="61" t="str">
        <f t="shared" si="79"/>
        <v>167</v>
      </c>
      <c r="AH176" s="62" t="str">
        <f t="shared" si="80"/>
        <v>Mansfield</v>
      </c>
      <c r="AI176" s="63">
        <f t="shared" si="81"/>
        <v>0.86772789884395218</v>
      </c>
      <c r="AJ176" s="64">
        <f t="shared" si="58"/>
        <v>82.5</v>
      </c>
      <c r="AK176" s="63">
        <f t="shared" si="82"/>
        <v>4.2799999999999991E-2</v>
      </c>
      <c r="AL176" s="57" t="e">
        <f t="shared" si="59"/>
        <v>#REF!</v>
      </c>
      <c r="AM176" s="65" t="e">
        <f t="shared" si="83"/>
        <v>#REF!</v>
      </c>
      <c r="AR176" s="49"/>
    </row>
    <row r="177" spans="1:44" ht="12.75" customHeight="1" x14ac:dyDescent="0.3">
      <c r="A177" s="48">
        <v>168</v>
      </c>
      <c r="B177" s="48" t="s">
        <v>231</v>
      </c>
      <c r="C177" s="49">
        <v>9503624700</v>
      </c>
      <c r="D177" s="49">
        <f t="shared" si="60"/>
        <v>30819010.691348433</v>
      </c>
      <c r="E177" s="59">
        <v>2427184000</v>
      </c>
      <c r="F177" s="49">
        <f t="shared" si="84"/>
        <v>38105278.911958531</v>
      </c>
      <c r="G177" s="49">
        <f t="shared" si="61"/>
        <v>68924290</v>
      </c>
      <c r="H177" s="50">
        <v>34113103.402665854</v>
      </c>
      <c r="I177" s="51">
        <f t="shared" si="62"/>
        <v>2.0204637844416622</v>
      </c>
      <c r="J177" s="28">
        <f t="shared" si="63"/>
        <v>28143310</v>
      </c>
      <c r="K177" s="28">
        <f t="shared" si="64"/>
        <v>28143310</v>
      </c>
      <c r="L177" s="52">
        <f t="shared" si="65"/>
        <v>82.5</v>
      </c>
      <c r="M177" s="91"/>
      <c r="N177" s="53">
        <v>27580236</v>
      </c>
      <c r="O177" s="54">
        <v>2.46E-2</v>
      </c>
      <c r="P177" s="28">
        <f t="shared" si="66"/>
        <v>28258710</v>
      </c>
      <c r="Q177" s="55">
        <f t="shared" si="67"/>
        <v>82.838285530455877</v>
      </c>
      <c r="R177" s="55">
        <f t="shared" si="68"/>
        <v>0</v>
      </c>
      <c r="S177" s="56">
        <f t="shared" si="69"/>
        <v>0</v>
      </c>
      <c r="T177" s="28">
        <f t="shared" si="70"/>
        <v>0</v>
      </c>
      <c r="U177" s="57">
        <f t="shared" si="71"/>
        <v>115400</v>
      </c>
      <c r="V177" s="57" t="e">
        <f t="shared" si="57"/>
        <v>#REF!</v>
      </c>
      <c r="W177" s="57">
        <f t="shared" si="72"/>
        <v>0</v>
      </c>
      <c r="X177" s="50" t="e">
        <f t="shared" si="73"/>
        <v>#REF!</v>
      </c>
      <c r="Y177" s="58" t="e">
        <f t="shared" si="74"/>
        <v>#REF!</v>
      </c>
      <c r="AA177" s="28">
        <f t="shared" si="75"/>
        <v>0</v>
      </c>
      <c r="AB177" s="28">
        <f t="shared" si="76"/>
        <v>0</v>
      </c>
      <c r="AC177" s="28" t="e">
        <f t="shared" si="77"/>
        <v>#REF!</v>
      </c>
      <c r="AD177" s="55" t="e">
        <f t="shared" si="78"/>
        <v>#REF!</v>
      </c>
      <c r="AG177" s="61" t="str">
        <f t="shared" si="79"/>
        <v>168</v>
      </c>
      <c r="AH177" s="62" t="str">
        <f t="shared" si="80"/>
        <v>Marblehead</v>
      </c>
      <c r="AI177" s="63">
        <f t="shared" si="81"/>
        <v>2.0204637844416622</v>
      </c>
      <c r="AJ177" s="64">
        <f t="shared" si="58"/>
        <v>82.5</v>
      </c>
      <c r="AK177" s="63">
        <f t="shared" si="82"/>
        <v>2.46E-2</v>
      </c>
      <c r="AL177" s="57" t="e">
        <f t="shared" si="59"/>
        <v>#REF!</v>
      </c>
      <c r="AM177" s="65" t="e">
        <f t="shared" si="83"/>
        <v>#REF!</v>
      </c>
      <c r="AR177" s="49"/>
    </row>
    <row r="178" spans="1:44" ht="12.75" customHeight="1" x14ac:dyDescent="0.3">
      <c r="A178" s="48">
        <v>169</v>
      </c>
      <c r="B178" s="48" t="s">
        <v>232</v>
      </c>
      <c r="C178" s="49">
        <v>2653297800</v>
      </c>
      <c r="D178" s="49">
        <f t="shared" si="60"/>
        <v>8604297.3967113066</v>
      </c>
      <c r="E178" s="59">
        <v>418736000</v>
      </c>
      <c r="F178" s="49">
        <f t="shared" si="84"/>
        <v>6573894.7152246665</v>
      </c>
      <c r="G178" s="49">
        <f t="shared" si="61"/>
        <v>15178192</v>
      </c>
      <c r="H178" s="50">
        <v>10389955.091142099</v>
      </c>
      <c r="I178" s="51">
        <f t="shared" si="62"/>
        <v>1.4608525125330027</v>
      </c>
      <c r="J178" s="28">
        <f t="shared" si="63"/>
        <v>8571713</v>
      </c>
      <c r="K178" s="28">
        <f t="shared" si="64"/>
        <v>8571713</v>
      </c>
      <c r="L178" s="52">
        <f t="shared" si="65"/>
        <v>82.5</v>
      </c>
      <c r="M178" s="91"/>
      <c r="N178" s="53">
        <v>7801017</v>
      </c>
      <c r="O178" s="54">
        <v>4.3299999999999998E-2</v>
      </c>
      <c r="P178" s="28">
        <f t="shared" si="66"/>
        <v>8138801</v>
      </c>
      <c r="Q178" s="55">
        <f t="shared" si="67"/>
        <v>78.333360718167981</v>
      </c>
      <c r="R178" s="55">
        <f t="shared" si="68"/>
        <v>4.166639281832019</v>
      </c>
      <c r="S178" s="56">
        <f t="shared" si="69"/>
        <v>0.01</v>
      </c>
      <c r="T178" s="28">
        <f t="shared" si="70"/>
        <v>78010</v>
      </c>
      <c r="U178" s="57">
        <f t="shared" si="71"/>
        <v>0</v>
      </c>
      <c r="V178" s="57" t="e">
        <f t="shared" si="57"/>
        <v>#REF!</v>
      </c>
      <c r="W178" s="57">
        <f t="shared" si="72"/>
        <v>0</v>
      </c>
      <c r="X178" s="50" t="e">
        <f t="shared" si="73"/>
        <v>#REF!</v>
      </c>
      <c r="Y178" s="58" t="e">
        <f t="shared" si="74"/>
        <v>#REF!</v>
      </c>
      <c r="AA178" s="28">
        <f t="shared" si="75"/>
        <v>-432912</v>
      </c>
      <c r="AB178" s="28">
        <f t="shared" si="76"/>
        <v>-354902</v>
      </c>
      <c r="AC178" s="28">
        <f t="shared" si="77"/>
        <v>0</v>
      </c>
      <c r="AD178" s="55" t="e">
        <f t="shared" si="78"/>
        <v>#REF!</v>
      </c>
      <c r="AG178" s="61" t="str">
        <f t="shared" si="79"/>
        <v>169</v>
      </c>
      <c r="AH178" s="62" t="str">
        <f t="shared" si="80"/>
        <v>Marion</v>
      </c>
      <c r="AI178" s="63">
        <f t="shared" si="81"/>
        <v>1.4608525125330027</v>
      </c>
      <c r="AJ178" s="64">
        <f t="shared" si="58"/>
        <v>82.5</v>
      </c>
      <c r="AK178" s="63">
        <f t="shared" si="82"/>
        <v>4.3299999999999998E-2</v>
      </c>
      <c r="AL178" s="57" t="e">
        <f t="shared" si="59"/>
        <v>#REF!</v>
      </c>
      <c r="AM178" s="65" t="e">
        <f t="shared" si="83"/>
        <v>#REF!</v>
      </c>
      <c r="AR178" s="49"/>
    </row>
    <row r="179" spans="1:44" ht="12.75" customHeight="1" x14ac:dyDescent="0.3">
      <c r="A179" s="48">
        <v>170</v>
      </c>
      <c r="B179" s="48" t="s">
        <v>233</v>
      </c>
      <c r="C179" s="49">
        <v>9121416700</v>
      </c>
      <c r="D179" s="49">
        <f t="shared" si="60"/>
        <v>29579560.185867202</v>
      </c>
      <c r="E179" s="59">
        <v>1812499000</v>
      </c>
      <c r="F179" s="49">
        <f t="shared" si="84"/>
        <v>28455106.791510623</v>
      </c>
      <c r="G179" s="49">
        <f t="shared" si="61"/>
        <v>58034667</v>
      </c>
      <c r="H179" s="50">
        <v>112294700.78597791</v>
      </c>
      <c r="I179" s="51">
        <f t="shared" si="62"/>
        <v>0.51680681807602014</v>
      </c>
      <c r="J179" s="28">
        <f t="shared" si="63"/>
        <v>92643128</v>
      </c>
      <c r="K179" s="28">
        <f t="shared" si="64"/>
        <v>58034667</v>
      </c>
      <c r="L179" s="52">
        <f t="shared" si="65"/>
        <v>51.68</v>
      </c>
      <c r="M179" s="91"/>
      <c r="N179" s="53">
        <v>49663705</v>
      </c>
      <c r="O179" s="54">
        <v>4.7199999999999999E-2</v>
      </c>
      <c r="P179" s="28">
        <f t="shared" si="66"/>
        <v>52007832</v>
      </c>
      <c r="Q179" s="55">
        <f t="shared" si="67"/>
        <v>46.313701034852528</v>
      </c>
      <c r="R179" s="55">
        <f t="shared" si="68"/>
        <v>5.3662989651474717</v>
      </c>
      <c r="S179" s="56">
        <f t="shared" si="69"/>
        <v>0.01</v>
      </c>
      <c r="T179" s="28">
        <f t="shared" si="70"/>
        <v>496637</v>
      </c>
      <c r="U179" s="57">
        <f t="shared" si="71"/>
        <v>0</v>
      </c>
      <c r="V179" s="57" t="e">
        <f t="shared" si="57"/>
        <v>#REF!</v>
      </c>
      <c r="W179" s="57">
        <f t="shared" si="72"/>
        <v>0</v>
      </c>
      <c r="X179" s="50" t="e">
        <f t="shared" si="73"/>
        <v>#REF!</v>
      </c>
      <c r="Y179" s="58" t="e">
        <f t="shared" si="74"/>
        <v>#REF!</v>
      </c>
      <c r="AA179" s="28">
        <f t="shared" si="75"/>
        <v>-6026835</v>
      </c>
      <c r="AB179" s="28">
        <f t="shared" si="76"/>
        <v>-5530198</v>
      </c>
      <c r="AC179" s="28">
        <f t="shared" si="77"/>
        <v>0</v>
      </c>
      <c r="AD179" s="55" t="e">
        <f t="shared" si="78"/>
        <v>#REF!</v>
      </c>
      <c r="AG179" s="61" t="str">
        <f t="shared" si="79"/>
        <v>170</v>
      </c>
      <c r="AH179" s="62" t="str">
        <f t="shared" si="80"/>
        <v>Marlborough</v>
      </c>
      <c r="AI179" s="63">
        <f t="shared" si="81"/>
        <v>0.51680681807602014</v>
      </c>
      <c r="AJ179" s="64">
        <f t="shared" si="58"/>
        <v>51.68</v>
      </c>
      <c r="AK179" s="63">
        <f t="shared" si="82"/>
        <v>4.7199999999999999E-2</v>
      </c>
      <c r="AL179" s="57" t="e">
        <f t="shared" si="59"/>
        <v>#REF!</v>
      </c>
      <c r="AM179" s="65" t="e">
        <f t="shared" si="83"/>
        <v>#REF!</v>
      </c>
      <c r="AR179" s="49"/>
    </row>
    <row r="180" spans="1:44" ht="12.75" customHeight="1" x14ac:dyDescent="0.3">
      <c r="A180" s="48">
        <v>171</v>
      </c>
      <c r="B180" s="48" t="s">
        <v>234</v>
      </c>
      <c r="C180" s="49">
        <v>8350383800</v>
      </c>
      <c r="D180" s="49">
        <f t="shared" si="60"/>
        <v>27079201.43448665</v>
      </c>
      <c r="E180" s="59">
        <v>1667764000</v>
      </c>
      <c r="F180" s="49">
        <f t="shared" si="84"/>
        <v>26182857.327389933</v>
      </c>
      <c r="G180" s="49">
        <f t="shared" si="61"/>
        <v>53262059</v>
      </c>
      <c r="H180" s="50">
        <v>52084938.135234915</v>
      </c>
      <c r="I180" s="51">
        <f t="shared" si="62"/>
        <v>1.0226000242471014</v>
      </c>
      <c r="J180" s="28">
        <f t="shared" si="63"/>
        <v>42970074</v>
      </c>
      <c r="K180" s="28">
        <f t="shared" si="64"/>
        <v>42970074</v>
      </c>
      <c r="L180" s="52">
        <f t="shared" si="65"/>
        <v>82.5</v>
      </c>
      <c r="M180" s="91"/>
      <c r="N180" s="53">
        <v>40461057</v>
      </c>
      <c r="O180" s="54">
        <v>5.2200000000000003E-2</v>
      </c>
      <c r="P180" s="28">
        <f t="shared" si="66"/>
        <v>42573124</v>
      </c>
      <c r="Q180" s="55">
        <f t="shared" si="67"/>
        <v>81.73787955639277</v>
      </c>
      <c r="R180" s="55">
        <f t="shared" si="68"/>
        <v>0.76212044360723041</v>
      </c>
      <c r="S180" s="56">
        <f t="shared" si="69"/>
        <v>0</v>
      </c>
      <c r="T180" s="28">
        <f t="shared" si="70"/>
        <v>0</v>
      </c>
      <c r="U180" s="57">
        <f t="shared" si="71"/>
        <v>0</v>
      </c>
      <c r="V180" s="57" t="e">
        <f t="shared" si="57"/>
        <v>#REF!</v>
      </c>
      <c r="W180" s="57">
        <f t="shared" si="72"/>
        <v>0</v>
      </c>
      <c r="X180" s="50" t="e">
        <f t="shared" si="73"/>
        <v>#REF!</v>
      </c>
      <c r="Y180" s="58" t="e">
        <f t="shared" si="74"/>
        <v>#REF!</v>
      </c>
      <c r="AA180" s="28">
        <f t="shared" si="75"/>
        <v>-396950</v>
      </c>
      <c r="AB180" s="28">
        <f t="shared" si="76"/>
        <v>-396950</v>
      </c>
      <c r="AC180" s="28">
        <f t="shared" si="77"/>
        <v>0</v>
      </c>
      <c r="AD180" s="55" t="e">
        <f t="shared" si="78"/>
        <v>#REF!</v>
      </c>
      <c r="AG180" s="61" t="str">
        <f t="shared" si="79"/>
        <v>171</v>
      </c>
      <c r="AH180" s="62" t="str">
        <f t="shared" si="80"/>
        <v>Marshfield</v>
      </c>
      <c r="AI180" s="63">
        <f t="shared" si="81"/>
        <v>1.0226000242471014</v>
      </c>
      <c r="AJ180" s="64">
        <f t="shared" si="58"/>
        <v>82.5</v>
      </c>
      <c r="AK180" s="63">
        <f t="shared" si="82"/>
        <v>5.2200000000000003E-2</v>
      </c>
      <c r="AL180" s="57" t="e">
        <f t="shared" si="59"/>
        <v>#REF!</v>
      </c>
      <c r="AM180" s="65" t="e">
        <f t="shared" si="83"/>
        <v>#REF!</v>
      </c>
      <c r="AR180" s="49"/>
    </row>
    <row r="181" spans="1:44" ht="12.75" customHeight="1" x14ac:dyDescent="0.3">
      <c r="A181" s="48">
        <v>172</v>
      </c>
      <c r="B181" s="48" t="s">
        <v>235</v>
      </c>
      <c r="C181" s="49">
        <v>10032766100</v>
      </c>
      <c r="D181" s="49">
        <f t="shared" si="60"/>
        <v>32534946.976567596</v>
      </c>
      <c r="E181" s="59">
        <v>864954000</v>
      </c>
      <c r="F181" s="49">
        <f t="shared" si="84"/>
        <v>13579239.734611871</v>
      </c>
      <c r="G181" s="49">
        <f t="shared" si="61"/>
        <v>46114187</v>
      </c>
      <c r="H181" s="50">
        <v>23213682.035004728</v>
      </c>
      <c r="I181" s="51">
        <f t="shared" si="62"/>
        <v>1.9865089446156279</v>
      </c>
      <c r="J181" s="28">
        <f t="shared" si="63"/>
        <v>19151288</v>
      </c>
      <c r="K181" s="28">
        <f t="shared" si="64"/>
        <v>19151288</v>
      </c>
      <c r="L181" s="52">
        <f t="shared" si="65"/>
        <v>82.5</v>
      </c>
      <c r="M181" s="91"/>
      <c r="N181" s="53">
        <v>18209471</v>
      </c>
      <c r="O181" s="54">
        <v>5.5599999999999997E-2</v>
      </c>
      <c r="P181" s="28">
        <f t="shared" si="66"/>
        <v>19221918</v>
      </c>
      <c r="Q181" s="55">
        <f t="shared" si="67"/>
        <v>82.804261603198469</v>
      </c>
      <c r="R181" s="55">
        <f t="shared" si="68"/>
        <v>0</v>
      </c>
      <c r="S181" s="56">
        <f t="shared" si="69"/>
        <v>0</v>
      </c>
      <c r="T181" s="28">
        <f t="shared" si="70"/>
        <v>0</v>
      </c>
      <c r="U181" s="57">
        <f t="shared" si="71"/>
        <v>70630</v>
      </c>
      <c r="V181" s="57" t="e">
        <f t="shared" si="57"/>
        <v>#REF!</v>
      </c>
      <c r="W181" s="57">
        <f t="shared" si="72"/>
        <v>0</v>
      </c>
      <c r="X181" s="50" t="e">
        <f t="shared" si="73"/>
        <v>#REF!</v>
      </c>
      <c r="Y181" s="58" t="e">
        <f t="shared" si="74"/>
        <v>#REF!</v>
      </c>
      <c r="AA181" s="28">
        <f t="shared" si="75"/>
        <v>0</v>
      </c>
      <c r="AB181" s="28">
        <f t="shared" si="76"/>
        <v>0</v>
      </c>
      <c r="AC181" s="28" t="e">
        <f t="shared" si="77"/>
        <v>#REF!</v>
      </c>
      <c r="AD181" s="55" t="e">
        <f t="shared" si="78"/>
        <v>#REF!</v>
      </c>
      <c r="AG181" s="61" t="str">
        <f t="shared" si="79"/>
        <v>172</v>
      </c>
      <c r="AH181" s="62" t="str">
        <f t="shared" si="80"/>
        <v>Mashpee</v>
      </c>
      <c r="AI181" s="63">
        <f t="shared" si="81"/>
        <v>1.9865089446156279</v>
      </c>
      <c r="AJ181" s="64">
        <f t="shared" si="58"/>
        <v>82.5</v>
      </c>
      <c r="AK181" s="63">
        <f t="shared" si="82"/>
        <v>5.5599999999999997E-2</v>
      </c>
      <c r="AL181" s="57" t="e">
        <f t="shared" si="59"/>
        <v>#REF!</v>
      </c>
      <c r="AM181" s="65" t="e">
        <f t="shared" si="83"/>
        <v>#REF!</v>
      </c>
      <c r="AR181" s="49"/>
    </row>
    <row r="182" spans="1:44" ht="12.75" customHeight="1" x14ac:dyDescent="0.3">
      <c r="A182" s="48">
        <v>173</v>
      </c>
      <c r="B182" s="48" t="s">
        <v>236</v>
      </c>
      <c r="C182" s="49">
        <v>2833849800</v>
      </c>
      <c r="D182" s="49">
        <f t="shared" si="60"/>
        <v>9189803.8949155491</v>
      </c>
      <c r="E182" s="59">
        <v>480223000</v>
      </c>
      <c r="F182" s="49">
        <f t="shared" si="84"/>
        <v>7539202.3657610882</v>
      </c>
      <c r="G182" s="49">
        <f t="shared" si="61"/>
        <v>16729006</v>
      </c>
      <c r="H182" s="50">
        <v>10144392.282394724</v>
      </c>
      <c r="I182" s="51">
        <f t="shared" si="62"/>
        <v>1.6490890271497749</v>
      </c>
      <c r="J182" s="28">
        <f t="shared" si="63"/>
        <v>8369124</v>
      </c>
      <c r="K182" s="28">
        <f t="shared" si="64"/>
        <v>8369124</v>
      </c>
      <c r="L182" s="52">
        <f t="shared" si="65"/>
        <v>82.5</v>
      </c>
      <c r="M182" s="91"/>
      <c r="N182" s="53">
        <v>8412925</v>
      </c>
      <c r="O182" s="54">
        <v>4.3299999999999998E-2</v>
      </c>
      <c r="P182" s="28">
        <f t="shared" si="66"/>
        <v>8777205</v>
      </c>
      <c r="Q182" s="55">
        <f t="shared" si="67"/>
        <v>86.522728574214995</v>
      </c>
      <c r="R182" s="55">
        <f t="shared" si="68"/>
        <v>0</v>
      </c>
      <c r="S182" s="56">
        <f t="shared" si="69"/>
        <v>0</v>
      </c>
      <c r="T182" s="28">
        <f t="shared" si="70"/>
        <v>0</v>
      </c>
      <c r="U182" s="57">
        <f t="shared" si="71"/>
        <v>408081</v>
      </c>
      <c r="V182" s="57" t="e">
        <f t="shared" si="57"/>
        <v>#REF!</v>
      </c>
      <c r="W182" s="57">
        <f t="shared" si="72"/>
        <v>0</v>
      </c>
      <c r="X182" s="50" t="e">
        <f t="shared" si="73"/>
        <v>#REF!</v>
      </c>
      <c r="Y182" s="58" t="e">
        <f t="shared" si="74"/>
        <v>#REF!</v>
      </c>
      <c r="AA182" s="28">
        <f t="shared" si="75"/>
        <v>0</v>
      </c>
      <c r="AB182" s="28">
        <f t="shared" si="76"/>
        <v>0</v>
      </c>
      <c r="AC182" s="28" t="e">
        <f t="shared" si="77"/>
        <v>#REF!</v>
      </c>
      <c r="AD182" s="55" t="e">
        <f t="shared" si="78"/>
        <v>#REF!</v>
      </c>
      <c r="AG182" s="61" t="str">
        <f t="shared" si="79"/>
        <v>173</v>
      </c>
      <c r="AH182" s="62" t="str">
        <f t="shared" si="80"/>
        <v>Mattapoisett</v>
      </c>
      <c r="AI182" s="63">
        <f t="shared" si="81"/>
        <v>1.6490890271497749</v>
      </c>
      <c r="AJ182" s="64">
        <f t="shared" si="58"/>
        <v>82.5</v>
      </c>
      <c r="AK182" s="63">
        <f t="shared" si="82"/>
        <v>4.3299999999999998E-2</v>
      </c>
      <c r="AL182" s="57" t="e">
        <f t="shared" si="59"/>
        <v>#REF!</v>
      </c>
      <c r="AM182" s="65" t="e">
        <f t="shared" si="83"/>
        <v>#REF!</v>
      </c>
      <c r="AR182" s="49"/>
    </row>
    <row r="183" spans="1:44" ht="12.75" customHeight="1" x14ac:dyDescent="0.3">
      <c r="A183" s="48">
        <v>174</v>
      </c>
      <c r="B183" s="48" t="s">
        <v>237</v>
      </c>
      <c r="C183" s="49">
        <v>2226654200</v>
      </c>
      <c r="D183" s="49">
        <f t="shared" si="60"/>
        <v>7220748.0579210892</v>
      </c>
      <c r="E183" s="59">
        <v>571726000</v>
      </c>
      <c r="F183" s="49">
        <f t="shared" si="84"/>
        <v>8975742.5441245511</v>
      </c>
      <c r="G183" s="49">
        <f t="shared" si="61"/>
        <v>16196491</v>
      </c>
      <c r="H183" s="50">
        <v>20148892.699252959</v>
      </c>
      <c r="I183" s="51">
        <f t="shared" si="62"/>
        <v>0.8038402527499936</v>
      </c>
      <c r="J183" s="28">
        <f t="shared" si="63"/>
        <v>16622836</v>
      </c>
      <c r="K183" s="28">
        <f t="shared" si="64"/>
        <v>16196491</v>
      </c>
      <c r="L183" s="52">
        <f t="shared" si="65"/>
        <v>80.38</v>
      </c>
      <c r="M183" s="91"/>
      <c r="N183" s="53">
        <v>13876493</v>
      </c>
      <c r="O183" s="54">
        <v>3.9899999999999998E-2</v>
      </c>
      <c r="P183" s="28">
        <f t="shared" si="66"/>
        <v>14430165</v>
      </c>
      <c r="Q183" s="55">
        <f t="shared" si="67"/>
        <v>71.617657681680015</v>
      </c>
      <c r="R183" s="55">
        <f t="shared" si="68"/>
        <v>8.7623423183199804</v>
      </c>
      <c r="S183" s="56">
        <f t="shared" si="69"/>
        <v>0.02</v>
      </c>
      <c r="T183" s="28">
        <f t="shared" si="70"/>
        <v>277530</v>
      </c>
      <c r="U183" s="57">
        <f t="shared" si="71"/>
        <v>0</v>
      </c>
      <c r="V183" s="57" t="e">
        <f t="shared" si="57"/>
        <v>#REF!</v>
      </c>
      <c r="W183" s="57">
        <f t="shared" si="72"/>
        <v>0</v>
      </c>
      <c r="X183" s="50" t="e">
        <f t="shared" si="73"/>
        <v>#REF!</v>
      </c>
      <c r="Y183" s="58" t="e">
        <f t="shared" si="74"/>
        <v>#REF!</v>
      </c>
      <c r="AA183" s="28">
        <f t="shared" si="75"/>
        <v>-1766326</v>
      </c>
      <c r="AB183" s="28">
        <f t="shared" si="76"/>
        <v>-1488796</v>
      </c>
      <c r="AC183" s="28">
        <f t="shared" si="77"/>
        <v>0</v>
      </c>
      <c r="AD183" s="55" t="e">
        <f t="shared" si="78"/>
        <v>#REF!</v>
      </c>
      <c r="AG183" s="61" t="str">
        <f t="shared" si="79"/>
        <v>174</v>
      </c>
      <c r="AH183" s="62" t="str">
        <f t="shared" si="80"/>
        <v>Maynard</v>
      </c>
      <c r="AI183" s="63">
        <f t="shared" si="81"/>
        <v>0.8038402527499936</v>
      </c>
      <c r="AJ183" s="64">
        <f t="shared" si="58"/>
        <v>80.38</v>
      </c>
      <c r="AK183" s="63">
        <f t="shared" si="82"/>
        <v>3.9899999999999998E-2</v>
      </c>
      <c r="AL183" s="57" t="e">
        <f t="shared" si="59"/>
        <v>#REF!</v>
      </c>
      <c r="AM183" s="65" t="e">
        <f t="shared" si="83"/>
        <v>#REF!</v>
      </c>
      <c r="AR183" s="49"/>
    </row>
    <row r="184" spans="1:44" ht="12.75" customHeight="1" x14ac:dyDescent="0.3">
      <c r="A184" s="48">
        <v>175</v>
      </c>
      <c r="B184" s="48" t="s">
        <v>238</v>
      </c>
      <c r="C184" s="49">
        <v>4104880400</v>
      </c>
      <c r="D184" s="49">
        <f t="shared" si="60"/>
        <v>13311589.727896834</v>
      </c>
      <c r="E184" s="59">
        <v>1556716000</v>
      </c>
      <c r="F184" s="49">
        <f t="shared" si="84"/>
        <v>24439472.807462655</v>
      </c>
      <c r="G184" s="49">
        <f t="shared" si="61"/>
        <v>37751063</v>
      </c>
      <c r="H184" s="50">
        <v>31340791.121123649</v>
      </c>
      <c r="I184" s="51">
        <f t="shared" si="62"/>
        <v>1.2045344629017944</v>
      </c>
      <c r="J184" s="28">
        <f t="shared" si="63"/>
        <v>25856153</v>
      </c>
      <c r="K184" s="28">
        <f t="shared" si="64"/>
        <v>25856153</v>
      </c>
      <c r="L184" s="52">
        <f t="shared" si="65"/>
        <v>82.5</v>
      </c>
      <c r="M184" s="91"/>
      <c r="N184" s="53">
        <v>24901924</v>
      </c>
      <c r="O184" s="54">
        <v>4.2999999999999997E-2</v>
      </c>
      <c r="P184" s="28">
        <f t="shared" si="66"/>
        <v>25972707</v>
      </c>
      <c r="Q184" s="55">
        <f t="shared" si="67"/>
        <v>82.871893372514236</v>
      </c>
      <c r="R184" s="55">
        <f t="shared" si="68"/>
        <v>0</v>
      </c>
      <c r="S184" s="56">
        <f t="shared" si="69"/>
        <v>0</v>
      </c>
      <c r="T184" s="28">
        <f t="shared" si="70"/>
        <v>0</v>
      </c>
      <c r="U184" s="57">
        <f t="shared" si="71"/>
        <v>116554</v>
      </c>
      <c r="V184" s="57" t="e">
        <f t="shared" si="57"/>
        <v>#REF!</v>
      </c>
      <c r="W184" s="57">
        <f t="shared" si="72"/>
        <v>0</v>
      </c>
      <c r="X184" s="50" t="e">
        <f t="shared" si="73"/>
        <v>#REF!</v>
      </c>
      <c r="Y184" s="58" t="e">
        <f t="shared" si="74"/>
        <v>#REF!</v>
      </c>
      <c r="AA184" s="28">
        <f t="shared" si="75"/>
        <v>0</v>
      </c>
      <c r="AB184" s="28">
        <f t="shared" si="76"/>
        <v>0</v>
      </c>
      <c r="AC184" s="28" t="e">
        <f t="shared" si="77"/>
        <v>#REF!</v>
      </c>
      <c r="AD184" s="55" t="e">
        <f t="shared" si="78"/>
        <v>#REF!</v>
      </c>
      <c r="AG184" s="61" t="str">
        <f t="shared" si="79"/>
        <v>175</v>
      </c>
      <c r="AH184" s="62" t="str">
        <f t="shared" si="80"/>
        <v>Medfield</v>
      </c>
      <c r="AI184" s="63">
        <f t="shared" si="81"/>
        <v>1.2045344629017944</v>
      </c>
      <c r="AJ184" s="64">
        <f t="shared" si="58"/>
        <v>82.5</v>
      </c>
      <c r="AK184" s="63">
        <f t="shared" si="82"/>
        <v>4.2999999999999997E-2</v>
      </c>
      <c r="AL184" s="57" t="e">
        <f t="shared" si="59"/>
        <v>#REF!</v>
      </c>
      <c r="AM184" s="65" t="e">
        <f t="shared" si="83"/>
        <v>#REF!</v>
      </c>
      <c r="AR184" s="49"/>
    </row>
    <row r="185" spans="1:44" ht="12.75" customHeight="1" x14ac:dyDescent="0.3">
      <c r="A185" s="48">
        <v>176</v>
      </c>
      <c r="B185" s="48" t="s">
        <v>239</v>
      </c>
      <c r="C185" s="49">
        <v>16462758900</v>
      </c>
      <c r="D185" s="49">
        <f t="shared" si="60"/>
        <v>53386571.814877279</v>
      </c>
      <c r="E185" s="59">
        <v>3109028000</v>
      </c>
      <c r="F185" s="49">
        <f t="shared" si="84"/>
        <v>48809805.554539174</v>
      </c>
      <c r="G185" s="49">
        <f t="shared" si="61"/>
        <v>102196377</v>
      </c>
      <c r="H185" s="50">
        <v>76664491.980000004</v>
      </c>
      <c r="I185" s="51">
        <f t="shared" si="62"/>
        <v>1.3330340338870397</v>
      </c>
      <c r="J185" s="28">
        <f t="shared" si="63"/>
        <v>63248206</v>
      </c>
      <c r="K185" s="28">
        <f t="shared" si="64"/>
        <v>63248206</v>
      </c>
      <c r="L185" s="52">
        <f t="shared" si="65"/>
        <v>82.5</v>
      </c>
      <c r="M185" s="91"/>
      <c r="N185" s="53">
        <v>57259487</v>
      </c>
      <c r="O185" s="54">
        <v>5.2299999999999992E-2</v>
      </c>
      <c r="P185" s="28">
        <f t="shared" si="66"/>
        <v>60254158</v>
      </c>
      <c r="Q185" s="55">
        <f t="shared" si="67"/>
        <v>78.59460937368361</v>
      </c>
      <c r="R185" s="55">
        <f t="shared" si="68"/>
        <v>3.9053906263163896</v>
      </c>
      <c r="S185" s="56">
        <f t="shared" si="69"/>
        <v>0.01</v>
      </c>
      <c r="T185" s="28">
        <f t="shared" si="70"/>
        <v>572595</v>
      </c>
      <c r="U185" s="57">
        <f t="shared" si="71"/>
        <v>0</v>
      </c>
      <c r="V185" s="57" t="e">
        <f t="shared" si="57"/>
        <v>#REF!</v>
      </c>
      <c r="W185" s="57">
        <f t="shared" si="72"/>
        <v>0</v>
      </c>
      <c r="X185" s="50" t="e">
        <f t="shared" si="73"/>
        <v>#REF!</v>
      </c>
      <c r="Y185" s="58" t="e">
        <f t="shared" si="74"/>
        <v>#REF!</v>
      </c>
      <c r="AA185" s="28">
        <f t="shared" si="75"/>
        <v>-2994048</v>
      </c>
      <c r="AB185" s="28">
        <f t="shared" si="76"/>
        <v>-2421453</v>
      </c>
      <c r="AC185" s="28">
        <f t="shared" si="77"/>
        <v>0</v>
      </c>
      <c r="AD185" s="55" t="e">
        <f t="shared" si="78"/>
        <v>#REF!</v>
      </c>
      <c r="AG185" s="61" t="str">
        <f t="shared" si="79"/>
        <v>176</v>
      </c>
      <c r="AH185" s="62" t="str">
        <f t="shared" si="80"/>
        <v>Medford</v>
      </c>
      <c r="AI185" s="63">
        <f t="shared" si="81"/>
        <v>1.3330340338870397</v>
      </c>
      <c r="AJ185" s="64">
        <f t="shared" si="58"/>
        <v>82.5</v>
      </c>
      <c r="AK185" s="63">
        <f t="shared" si="82"/>
        <v>5.2299999999999992E-2</v>
      </c>
      <c r="AL185" s="57" t="e">
        <f t="shared" si="59"/>
        <v>#REF!</v>
      </c>
      <c r="AM185" s="65" t="e">
        <f t="shared" si="83"/>
        <v>#REF!</v>
      </c>
      <c r="AR185" s="49"/>
    </row>
    <row r="186" spans="1:44" ht="12.75" customHeight="1" x14ac:dyDescent="0.3">
      <c r="A186" s="48">
        <v>177</v>
      </c>
      <c r="B186" s="48" t="s">
        <v>240</v>
      </c>
      <c r="C186" s="49">
        <v>3638444900</v>
      </c>
      <c r="D186" s="49">
        <f t="shared" si="60"/>
        <v>11799000.466946278</v>
      </c>
      <c r="E186" s="59">
        <v>876026000</v>
      </c>
      <c r="F186" s="49">
        <f t="shared" si="84"/>
        <v>13753063.247008625</v>
      </c>
      <c r="G186" s="49">
        <f t="shared" si="61"/>
        <v>25552064</v>
      </c>
      <c r="H186" s="50">
        <v>31210677.024219565</v>
      </c>
      <c r="I186" s="51">
        <f t="shared" si="62"/>
        <v>0.81869624232026539</v>
      </c>
      <c r="J186" s="28">
        <f t="shared" si="63"/>
        <v>25748809</v>
      </c>
      <c r="K186" s="28">
        <f t="shared" si="64"/>
        <v>25552064</v>
      </c>
      <c r="L186" s="52">
        <f t="shared" si="65"/>
        <v>81.87</v>
      </c>
      <c r="M186" s="91"/>
      <c r="N186" s="53">
        <v>21723330</v>
      </c>
      <c r="O186" s="54">
        <v>4.2599999999999999E-2</v>
      </c>
      <c r="P186" s="28">
        <f t="shared" si="66"/>
        <v>22648744</v>
      </c>
      <c r="Q186" s="55">
        <f t="shared" si="67"/>
        <v>72.567294783206776</v>
      </c>
      <c r="R186" s="55">
        <f t="shared" si="68"/>
        <v>9.3027052167932283</v>
      </c>
      <c r="S186" s="56">
        <f t="shared" si="69"/>
        <v>0.02</v>
      </c>
      <c r="T186" s="28">
        <f t="shared" si="70"/>
        <v>434467</v>
      </c>
      <c r="U186" s="57">
        <f t="shared" si="71"/>
        <v>0</v>
      </c>
      <c r="V186" s="57" t="e">
        <f t="shared" si="57"/>
        <v>#REF!</v>
      </c>
      <c r="W186" s="57">
        <f t="shared" si="72"/>
        <v>0</v>
      </c>
      <c r="X186" s="50" t="e">
        <f t="shared" si="73"/>
        <v>#REF!</v>
      </c>
      <c r="Y186" s="58" t="e">
        <f t="shared" si="74"/>
        <v>#REF!</v>
      </c>
      <c r="AA186" s="28">
        <f t="shared" si="75"/>
        <v>-2903320</v>
      </c>
      <c r="AB186" s="28">
        <f t="shared" si="76"/>
        <v>-2468853</v>
      </c>
      <c r="AC186" s="28">
        <f t="shared" si="77"/>
        <v>0</v>
      </c>
      <c r="AD186" s="55" t="e">
        <f t="shared" si="78"/>
        <v>#REF!</v>
      </c>
      <c r="AG186" s="61" t="str">
        <f t="shared" si="79"/>
        <v>177</v>
      </c>
      <c r="AH186" s="62" t="str">
        <f t="shared" si="80"/>
        <v>Medway</v>
      </c>
      <c r="AI186" s="63">
        <f t="shared" si="81"/>
        <v>0.81869624232026539</v>
      </c>
      <c r="AJ186" s="64">
        <f t="shared" si="58"/>
        <v>81.87</v>
      </c>
      <c r="AK186" s="63">
        <f t="shared" si="82"/>
        <v>4.2599999999999999E-2</v>
      </c>
      <c r="AL186" s="57" t="e">
        <f t="shared" si="59"/>
        <v>#REF!</v>
      </c>
      <c r="AM186" s="65" t="e">
        <f t="shared" si="83"/>
        <v>#REF!</v>
      </c>
      <c r="AR186" s="49"/>
    </row>
    <row r="187" spans="1:44" ht="12.75" customHeight="1" x14ac:dyDescent="0.3">
      <c r="A187" s="48">
        <v>178</v>
      </c>
      <c r="B187" s="48" t="s">
        <v>241</v>
      </c>
      <c r="C187" s="49">
        <v>8147203900</v>
      </c>
      <c r="D187" s="49">
        <f t="shared" si="60"/>
        <v>26420315.619018041</v>
      </c>
      <c r="E187" s="59">
        <v>2060060000</v>
      </c>
      <c r="F187" s="49">
        <f t="shared" si="84"/>
        <v>32341660.49025096</v>
      </c>
      <c r="G187" s="49">
        <f t="shared" si="61"/>
        <v>58761976</v>
      </c>
      <c r="H187" s="50">
        <v>56212784.397955157</v>
      </c>
      <c r="I187" s="51">
        <f t="shared" si="62"/>
        <v>1.0453489651748611</v>
      </c>
      <c r="J187" s="28">
        <f t="shared" si="63"/>
        <v>46375547</v>
      </c>
      <c r="K187" s="28">
        <f t="shared" si="64"/>
        <v>46375547</v>
      </c>
      <c r="L187" s="52">
        <f t="shared" si="65"/>
        <v>82.5</v>
      </c>
      <c r="M187" s="91"/>
      <c r="N187" s="53">
        <v>42365503</v>
      </c>
      <c r="O187" s="54">
        <v>4.7E-2</v>
      </c>
      <c r="P187" s="28">
        <f t="shared" si="66"/>
        <v>44356682</v>
      </c>
      <c r="Q187" s="55">
        <f t="shared" si="67"/>
        <v>78.908530283750821</v>
      </c>
      <c r="R187" s="55">
        <f t="shared" si="68"/>
        <v>3.5914697162491791</v>
      </c>
      <c r="S187" s="56">
        <f t="shared" si="69"/>
        <v>0.01</v>
      </c>
      <c r="T187" s="28">
        <f t="shared" si="70"/>
        <v>423655</v>
      </c>
      <c r="U187" s="57">
        <f t="shared" si="71"/>
        <v>0</v>
      </c>
      <c r="V187" s="57" t="e">
        <f t="shared" si="57"/>
        <v>#REF!</v>
      </c>
      <c r="W187" s="57">
        <f t="shared" si="72"/>
        <v>0</v>
      </c>
      <c r="X187" s="50" t="e">
        <f t="shared" si="73"/>
        <v>#REF!</v>
      </c>
      <c r="Y187" s="58" t="e">
        <f t="shared" si="74"/>
        <v>#REF!</v>
      </c>
      <c r="AA187" s="28">
        <f t="shared" si="75"/>
        <v>-2018865</v>
      </c>
      <c r="AB187" s="28">
        <f t="shared" si="76"/>
        <v>-1595210</v>
      </c>
      <c r="AC187" s="28">
        <f t="shared" si="77"/>
        <v>0</v>
      </c>
      <c r="AD187" s="55" t="e">
        <f t="shared" si="78"/>
        <v>#REF!</v>
      </c>
      <c r="AG187" s="61" t="str">
        <f t="shared" si="79"/>
        <v>178</v>
      </c>
      <c r="AH187" s="62" t="str">
        <f t="shared" si="80"/>
        <v>Melrose</v>
      </c>
      <c r="AI187" s="63">
        <f t="shared" si="81"/>
        <v>1.0453489651748611</v>
      </c>
      <c r="AJ187" s="64">
        <f t="shared" si="58"/>
        <v>82.5</v>
      </c>
      <c r="AK187" s="63">
        <f t="shared" si="82"/>
        <v>4.7E-2</v>
      </c>
      <c r="AL187" s="57" t="e">
        <f t="shared" si="59"/>
        <v>#REF!</v>
      </c>
      <c r="AM187" s="65" t="e">
        <f t="shared" si="83"/>
        <v>#REF!</v>
      </c>
      <c r="AR187" s="49"/>
    </row>
    <row r="188" spans="1:44" ht="12.75" customHeight="1" x14ac:dyDescent="0.3">
      <c r="A188" s="48">
        <v>179</v>
      </c>
      <c r="B188" s="48" t="s">
        <v>242</v>
      </c>
      <c r="C188" s="49">
        <v>1568183900</v>
      </c>
      <c r="D188" s="49">
        <f t="shared" si="60"/>
        <v>5085415.0816898821</v>
      </c>
      <c r="E188" s="59">
        <v>467772000</v>
      </c>
      <c r="F188" s="49">
        <f t="shared" si="84"/>
        <v>7343729.4112043688</v>
      </c>
      <c r="G188" s="49">
        <f t="shared" si="61"/>
        <v>12429144</v>
      </c>
      <c r="H188" s="50">
        <v>12386165.099048693</v>
      </c>
      <c r="I188" s="51">
        <f t="shared" si="62"/>
        <v>1.00346991184177</v>
      </c>
      <c r="J188" s="28">
        <f t="shared" si="63"/>
        <v>10218586</v>
      </c>
      <c r="K188" s="28">
        <f t="shared" si="64"/>
        <v>10218586</v>
      </c>
      <c r="L188" s="52">
        <f t="shared" si="65"/>
        <v>82.5</v>
      </c>
      <c r="M188" s="91"/>
      <c r="N188" s="53">
        <v>10044033</v>
      </c>
      <c r="O188" s="54">
        <v>5.1200000000000002E-2</v>
      </c>
      <c r="P188" s="28">
        <f t="shared" si="66"/>
        <v>10558287</v>
      </c>
      <c r="Q188" s="55">
        <f t="shared" si="67"/>
        <v>85.242582474626616</v>
      </c>
      <c r="R188" s="55">
        <f t="shared" si="68"/>
        <v>0</v>
      </c>
      <c r="S188" s="56">
        <f t="shared" si="69"/>
        <v>0</v>
      </c>
      <c r="T188" s="28">
        <f t="shared" si="70"/>
        <v>0</v>
      </c>
      <c r="U188" s="57">
        <f t="shared" si="71"/>
        <v>339701</v>
      </c>
      <c r="V188" s="57" t="e">
        <f t="shared" si="57"/>
        <v>#REF!</v>
      </c>
      <c r="W188" s="57">
        <f t="shared" si="72"/>
        <v>0</v>
      </c>
      <c r="X188" s="50" t="e">
        <f t="shared" si="73"/>
        <v>#REF!</v>
      </c>
      <c r="Y188" s="58" t="e">
        <f t="shared" si="74"/>
        <v>#REF!</v>
      </c>
      <c r="AA188" s="28">
        <f t="shared" si="75"/>
        <v>0</v>
      </c>
      <c r="AB188" s="28">
        <f t="shared" si="76"/>
        <v>0</v>
      </c>
      <c r="AC188" s="28" t="e">
        <f t="shared" si="77"/>
        <v>#REF!</v>
      </c>
      <c r="AD188" s="55" t="e">
        <f t="shared" si="78"/>
        <v>#REF!</v>
      </c>
      <c r="AG188" s="61" t="str">
        <f t="shared" si="79"/>
        <v>179</v>
      </c>
      <c r="AH188" s="62" t="str">
        <f t="shared" si="80"/>
        <v>Mendon</v>
      </c>
      <c r="AI188" s="63">
        <f t="shared" si="81"/>
        <v>1.00346991184177</v>
      </c>
      <c r="AJ188" s="64">
        <f t="shared" si="58"/>
        <v>82.5</v>
      </c>
      <c r="AK188" s="63">
        <f t="shared" si="82"/>
        <v>5.1200000000000002E-2</v>
      </c>
      <c r="AL188" s="57" t="e">
        <f t="shared" si="59"/>
        <v>#REF!</v>
      </c>
      <c r="AM188" s="65" t="e">
        <f t="shared" si="83"/>
        <v>#REF!</v>
      </c>
      <c r="AR188" s="49"/>
    </row>
    <row r="189" spans="1:44" ht="12.75" customHeight="1" x14ac:dyDescent="0.3">
      <c r="A189" s="48">
        <v>180</v>
      </c>
      <c r="B189" s="48" t="s">
        <v>243</v>
      </c>
      <c r="C189" s="49">
        <v>1430054300</v>
      </c>
      <c r="D189" s="49">
        <f t="shared" si="60"/>
        <v>4637478.8727619685</v>
      </c>
      <c r="E189" s="59">
        <v>337969000</v>
      </c>
      <c r="F189" s="49">
        <f t="shared" si="84"/>
        <v>5305903.0582748204</v>
      </c>
      <c r="G189" s="49">
        <f t="shared" si="61"/>
        <v>9943382</v>
      </c>
      <c r="H189" s="50">
        <v>11819197.312056052</v>
      </c>
      <c r="I189" s="51">
        <f t="shared" si="62"/>
        <v>0.84129080321362892</v>
      </c>
      <c r="J189" s="28">
        <f t="shared" si="63"/>
        <v>9750838</v>
      </c>
      <c r="K189" s="28">
        <f t="shared" si="64"/>
        <v>9750838</v>
      </c>
      <c r="L189" s="52">
        <f t="shared" si="65"/>
        <v>82.5</v>
      </c>
      <c r="M189" s="91"/>
      <c r="N189" s="53">
        <v>8169215</v>
      </c>
      <c r="O189" s="54">
        <v>3.8399999999999997E-2</v>
      </c>
      <c r="P189" s="28">
        <f t="shared" si="66"/>
        <v>8482913</v>
      </c>
      <c r="Q189" s="55">
        <f t="shared" si="67"/>
        <v>71.772327477324467</v>
      </c>
      <c r="R189" s="55">
        <f t="shared" si="68"/>
        <v>10.727672522675533</v>
      </c>
      <c r="S189" s="56">
        <f t="shared" si="69"/>
        <v>0.02</v>
      </c>
      <c r="T189" s="28">
        <f t="shared" si="70"/>
        <v>163384</v>
      </c>
      <c r="U189" s="57">
        <f t="shared" si="71"/>
        <v>0</v>
      </c>
      <c r="V189" s="57" t="e">
        <f t="shared" si="57"/>
        <v>#REF!</v>
      </c>
      <c r="W189" s="57">
        <f t="shared" si="72"/>
        <v>0</v>
      </c>
      <c r="X189" s="50" t="e">
        <f t="shared" si="73"/>
        <v>#REF!</v>
      </c>
      <c r="Y189" s="58" t="e">
        <f t="shared" si="74"/>
        <v>#REF!</v>
      </c>
      <c r="AA189" s="28">
        <f t="shared" si="75"/>
        <v>-1267925</v>
      </c>
      <c r="AB189" s="28">
        <f t="shared" si="76"/>
        <v>-1104541</v>
      </c>
      <c r="AC189" s="28">
        <f t="shared" si="77"/>
        <v>0</v>
      </c>
      <c r="AD189" s="55" t="e">
        <f t="shared" si="78"/>
        <v>#REF!</v>
      </c>
      <c r="AG189" s="61" t="str">
        <f t="shared" si="79"/>
        <v>180</v>
      </c>
      <c r="AH189" s="62" t="str">
        <f t="shared" si="80"/>
        <v>Merrimac</v>
      </c>
      <c r="AI189" s="63">
        <f t="shared" si="81"/>
        <v>0.84129080321362892</v>
      </c>
      <c r="AJ189" s="64">
        <f t="shared" si="58"/>
        <v>82.5</v>
      </c>
      <c r="AK189" s="63">
        <f t="shared" si="82"/>
        <v>3.8399999999999997E-2</v>
      </c>
      <c r="AL189" s="57" t="e">
        <f t="shared" si="59"/>
        <v>#REF!</v>
      </c>
      <c r="AM189" s="65" t="e">
        <f t="shared" si="83"/>
        <v>#REF!</v>
      </c>
      <c r="AR189" s="49"/>
    </row>
    <row r="190" spans="1:44" ht="12.75" customHeight="1" x14ac:dyDescent="0.3">
      <c r="A190" s="48">
        <v>181</v>
      </c>
      <c r="B190" s="48" t="s">
        <v>244</v>
      </c>
      <c r="C190" s="49">
        <v>9604259400</v>
      </c>
      <c r="D190" s="49">
        <f t="shared" si="60"/>
        <v>31145355.848393686</v>
      </c>
      <c r="E190" s="59">
        <v>1981449000</v>
      </c>
      <c r="F190" s="49">
        <f t="shared" si="84"/>
        <v>31107516.692109589</v>
      </c>
      <c r="G190" s="49">
        <f t="shared" si="61"/>
        <v>62252873</v>
      </c>
      <c r="H190" s="50">
        <v>133026215.22319317</v>
      </c>
      <c r="I190" s="51">
        <f t="shared" si="62"/>
        <v>0.46797447326868086</v>
      </c>
      <c r="J190" s="28">
        <f t="shared" si="63"/>
        <v>109746628</v>
      </c>
      <c r="K190" s="28">
        <f t="shared" si="64"/>
        <v>62252873</v>
      </c>
      <c r="L190" s="52">
        <f t="shared" si="65"/>
        <v>46.8</v>
      </c>
      <c r="M190" s="91"/>
      <c r="N190" s="53">
        <v>51423936</v>
      </c>
      <c r="O190" s="54">
        <v>5.28E-2</v>
      </c>
      <c r="P190" s="28">
        <f t="shared" si="66"/>
        <v>54139120</v>
      </c>
      <c r="Q190" s="55">
        <f t="shared" si="67"/>
        <v>40.698083388424351</v>
      </c>
      <c r="R190" s="55">
        <f t="shared" si="68"/>
        <v>6.1019166115756462</v>
      </c>
      <c r="S190" s="56">
        <f t="shared" si="69"/>
        <v>0.01</v>
      </c>
      <c r="T190" s="28">
        <f t="shared" si="70"/>
        <v>514239</v>
      </c>
      <c r="U190" s="57">
        <f t="shared" si="71"/>
        <v>0</v>
      </c>
      <c r="V190" s="57" t="e">
        <f t="shared" si="57"/>
        <v>#REF!</v>
      </c>
      <c r="W190" s="57">
        <f t="shared" si="72"/>
        <v>0</v>
      </c>
      <c r="X190" s="50" t="e">
        <f t="shared" si="73"/>
        <v>#REF!</v>
      </c>
      <c r="Y190" s="58" t="e">
        <f t="shared" si="74"/>
        <v>#REF!</v>
      </c>
      <c r="AA190" s="28">
        <f t="shared" si="75"/>
        <v>-8113753</v>
      </c>
      <c r="AB190" s="28">
        <f t="shared" si="76"/>
        <v>-7599514</v>
      </c>
      <c r="AC190" s="28">
        <f t="shared" si="77"/>
        <v>0</v>
      </c>
      <c r="AD190" s="55" t="e">
        <f t="shared" si="78"/>
        <v>#REF!</v>
      </c>
      <c r="AG190" s="61" t="str">
        <f t="shared" si="79"/>
        <v>181</v>
      </c>
      <c r="AH190" s="62" t="str">
        <f t="shared" si="80"/>
        <v>Methuen</v>
      </c>
      <c r="AI190" s="63">
        <f t="shared" si="81"/>
        <v>0.46797447326868086</v>
      </c>
      <c r="AJ190" s="64">
        <f t="shared" si="58"/>
        <v>46.8</v>
      </c>
      <c r="AK190" s="63">
        <f t="shared" si="82"/>
        <v>5.28E-2</v>
      </c>
      <c r="AL190" s="57" t="e">
        <f t="shared" si="59"/>
        <v>#REF!</v>
      </c>
      <c r="AM190" s="65" t="e">
        <f t="shared" si="83"/>
        <v>#REF!</v>
      </c>
      <c r="AR190" s="49"/>
    </row>
    <row r="191" spans="1:44" ht="12.75" customHeight="1" x14ac:dyDescent="0.3">
      <c r="A191" s="48">
        <v>182</v>
      </c>
      <c r="B191" s="48" t="s">
        <v>245</v>
      </c>
      <c r="C191" s="49">
        <v>4420834200</v>
      </c>
      <c r="D191" s="49">
        <f t="shared" si="60"/>
        <v>14336186.536751477</v>
      </c>
      <c r="E191" s="59">
        <v>946185000</v>
      </c>
      <c r="F191" s="49">
        <f t="shared" si="84"/>
        <v>14854515.902919384</v>
      </c>
      <c r="G191" s="49">
        <f t="shared" si="61"/>
        <v>29190702</v>
      </c>
      <c r="H191" s="50">
        <v>49538907.528281592</v>
      </c>
      <c r="I191" s="51">
        <f t="shared" si="62"/>
        <v>0.58924799630139457</v>
      </c>
      <c r="J191" s="28">
        <f t="shared" si="63"/>
        <v>40869599</v>
      </c>
      <c r="K191" s="28">
        <f t="shared" si="64"/>
        <v>29190702</v>
      </c>
      <c r="L191" s="52">
        <f t="shared" si="65"/>
        <v>58.92</v>
      </c>
      <c r="M191" s="91"/>
      <c r="N191" s="53">
        <v>24714150</v>
      </c>
      <c r="O191" s="54">
        <v>8.7599999999999997E-2</v>
      </c>
      <c r="P191" s="28">
        <f t="shared" si="66"/>
        <v>26879110</v>
      </c>
      <c r="Q191" s="55">
        <f t="shared" si="67"/>
        <v>54.258584496750977</v>
      </c>
      <c r="R191" s="55">
        <f t="shared" si="68"/>
        <v>4.6614155032490245</v>
      </c>
      <c r="S191" s="56">
        <f t="shared" si="69"/>
        <v>0.01</v>
      </c>
      <c r="T191" s="28">
        <f t="shared" si="70"/>
        <v>247142</v>
      </c>
      <c r="U191" s="57">
        <f t="shared" si="71"/>
        <v>0</v>
      </c>
      <c r="V191" s="57" t="e">
        <f t="shared" si="57"/>
        <v>#REF!</v>
      </c>
      <c r="W191" s="57">
        <f t="shared" si="72"/>
        <v>0</v>
      </c>
      <c r="X191" s="50" t="e">
        <f t="shared" si="73"/>
        <v>#REF!</v>
      </c>
      <c r="Y191" s="58" t="e">
        <f t="shared" si="74"/>
        <v>#REF!</v>
      </c>
      <c r="AA191" s="28">
        <f t="shared" si="75"/>
        <v>-2311592</v>
      </c>
      <c r="AB191" s="28">
        <f t="shared" si="76"/>
        <v>-2064450</v>
      </c>
      <c r="AC191" s="28">
        <f t="shared" si="77"/>
        <v>0</v>
      </c>
      <c r="AD191" s="55" t="e">
        <f t="shared" si="78"/>
        <v>#REF!</v>
      </c>
      <c r="AG191" s="61" t="str">
        <f t="shared" si="79"/>
        <v>182</v>
      </c>
      <c r="AH191" s="62" t="str">
        <f t="shared" si="80"/>
        <v>Middleborough</v>
      </c>
      <c r="AI191" s="63">
        <f t="shared" si="81"/>
        <v>0.58924799630139457</v>
      </c>
      <c r="AJ191" s="64">
        <f t="shared" si="58"/>
        <v>58.92</v>
      </c>
      <c r="AK191" s="63">
        <f t="shared" si="82"/>
        <v>8.7599999999999997E-2</v>
      </c>
      <c r="AL191" s="57" t="e">
        <f t="shared" si="59"/>
        <v>#REF!</v>
      </c>
      <c r="AM191" s="65" t="e">
        <f t="shared" si="83"/>
        <v>#REF!</v>
      </c>
      <c r="AR191" s="49"/>
    </row>
    <row r="192" spans="1:44" ht="12.75" customHeight="1" x14ac:dyDescent="0.3">
      <c r="A192" s="48">
        <v>183</v>
      </c>
      <c r="B192" s="48" t="s">
        <v>246</v>
      </c>
      <c r="C192" s="49">
        <v>84579300</v>
      </c>
      <c r="D192" s="49">
        <f t="shared" si="60"/>
        <v>274279.5968118108</v>
      </c>
      <c r="E192" s="59">
        <v>11984000</v>
      </c>
      <c r="F192" s="49">
        <f t="shared" si="84"/>
        <v>188141.34506527361</v>
      </c>
      <c r="G192" s="49">
        <f t="shared" si="61"/>
        <v>462421</v>
      </c>
      <c r="H192" s="50">
        <v>374128.11005061021</v>
      </c>
      <c r="I192" s="51">
        <f t="shared" si="62"/>
        <v>1.2359964075873529</v>
      </c>
      <c r="J192" s="28">
        <f t="shared" si="63"/>
        <v>308656</v>
      </c>
      <c r="K192" s="28">
        <f t="shared" si="64"/>
        <v>308656</v>
      </c>
      <c r="L192" s="52">
        <f t="shared" si="65"/>
        <v>82.5</v>
      </c>
      <c r="M192" s="91"/>
      <c r="N192" s="53">
        <v>289148</v>
      </c>
      <c r="O192" s="54">
        <v>4.2799999999999991E-2</v>
      </c>
      <c r="P192" s="28">
        <f t="shared" si="66"/>
        <v>301524</v>
      </c>
      <c r="Q192" s="55">
        <f t="shared" si="67"/>
        <v>80.593783760116636</v>
      </c>
      <c r="R192" s="55">
        <f t="shared" si="68"/>
        <v>1.9062162398833635</v>
      </c>
      <c r="S192" s="56">
        <f t="shared" si="69"/>
        <v>0</v>
      </c>
      <c r="T192" s="28">
        <f t="shared" si="70"/>
        <v>0</v>
      </c>
      <c r="U192" s="57">
        <f t="shared" si="71"/>
        <v>0</v>
      </c>
      <c r="V192" s="57" t="e">
        <f t="shared" si="57"/>
        <v>#REF!</v>
      </c>
      <c r="W192" s="57">
        <f t="shared" si="72"/>
        <v>0</v>
      </c>
      <c r="X192" s="50" t="e">
        <f t="shared" si="73"/>
        <v>#REF!</v>
      </c>
      <c r="Y192" s="58" t="e">
        <f t="shared" si="74"/>
        <v>#REF!</v>
      </c>
      <c r="AA192" s="28">
        <f t="shared" si="75"/>
        <v>-7132</v>
      </c>
      <c r="AB192" s="28">
        <f t="shared" si="76"/>
        <v>-7132</v>
      </c>
      <c r="AC192" s="28">
        <f t="shared" si="77"/>
        <v>0</v>
      </c>
      <c r="AD192" s="55" t="e">
        <f t="shared" si="78"/>
        <v>#REF!</v>
      </c>
      <c r="AG192" s="61" t="str">
        <f t="shared" si="79"/>
        <v>183</v>
      </c>
      <c r="AH192" s="62" t="str">
        <f t="shared" si="80"/>
        <v>Middlefield</v>
      </c>
      <c r="AI192" s="63">
        <f t="shared" si="81"/>
        <v>1.2359964075873529</v>
      </c>
      <c r="AJ192" s="64">
        <f t="shared" si="58"/>
        <v>82.5</v>
      </c>
      <c r="AK192" s="63">
        <f t="shared" si="82"/>
        <v>4.2799999999999991E-2</v>
      </c>
      <c r="AL192" s="57" t="e">
        <f t="shared" si="59"/>
        <v>#REF!</v>
      </c>
      <c r="AM192" s="65" t="e">
        <f t="shared" si="83"/>
        <v>#REF!</v>
      </c>
      <c r="AR192" s="49"/>
    </row>
    <row r="193" spans="1:44" ht="12.75" customHeight="1" x14ac:dyDescent="0.3">
      <c r="A193" s="48">
        <v>184</v>
      </c>
      <c r="B193" s="48" t="s">
        <v>247</v>
      </c>
      <c r="C193" s="49">
        <v>3413509300</v>
      </c>
      <c r="D193" s="49">
        <f t="shared" si="60"/>
        <v>11069563.764625229</v>
      </c>
      <c r="E193" s="59">
        <v>769812000</v>
      </c>
      <c r="F193" s="49">
        <f t="shared" si="84"/>
        <v>12085569.519975668</v>
      </c>
      <c r="G193" s="49">
        <f t="shared" si="61"/>
        <v>23155133</v>
      </c>
      <c r="H193" s="50">
        <v>16738149.076091185</v>
      </c>
      <c r="I193" s="51">
        <f t="shared" si="62"/>
        <v>1.3833747623310901</v>
      </c>
      <c r="J193" s="28">
        <f t="shared" si="63"/>
        <v>13808973</v>
      </c>
      <c r="K193" s="28">
        <f t="shared" si="64"/>
        <v>13808973</v>
      </c>
      <c r="L193" s="52">
        <f t="shared" si="65"/>
        <v>82.5</v>
      </c>
      <c r="M193" s="91"/>
      <c r="N193" s="53">
        <v>13668654</v>
      </c>
      <c r="O193" s="54">
        <v>4.07E-2</v>
      </c>
      <c r="P193" s="28">
        <f t="shared" si="66"/>
        <v>14224968</v>
      </c>
      <c r="Q193" s="55">
        <f t="shared" si="67"/>
        <v>84.985310713470582</v>
      </c>
      <c r="R193" s="55">
        <f t="shared" si="68"/>
        <v>0</v>
      </c>
      <c r="S193" s="56">
        <f t="shared" si="69"/>
        <v>0</v>
      </c>
      <c r="T193" s="28">
        <f t="shared" si="70"/>
        <v>0</v>
      </c>
      <c r="U193" s="57">
        <f t="shared" si="71"/>
        <v>415995</v>
      </c>
      <c r="V193" s="57" t="e">
        <f t="shared" si="57"/>
        <v>#REF!</v>
      </c>
      <c r="W193" s="57">
        <f t="shared" si="72"/>
        <v>0</v>
      </c>
      <c r="X193" s="50" t="e">
        <f t="shared" si="73"/>
        <v>#REF!</v>
      </c>
      <c r="Y193" s="58" t="e">
        <f t="shared" si="74"/>
        <v>#REF!</v>
      </c>
      <c r="AA193" s="28">
        <f t="shared" si="75"/>
        <v>0</v>
      </c>
      <c r="AB193" s="28">
        <f t="shared" si="76"/>
        <v>0</v>
      </c>
      <c r="AC193" s="28" t="e">
        <f t="shared" si="77"/>
        <v>#REF!</v>
      </c>
      <c r="AD193" s="55" t="e">
        <f t="shared" si="78"/>
        <v>#REF!</v>
      </c>
      <c r="AG193" s="61" t="str">
        <f t="shared" si="79"/>
        <v>184</v>
      </c>
      <c r="AH193" s="62" t="str">
        <f t="shared" si="80"/>
        <v>Middleton</v>
      </c>
      <c r="AI193" s="63">
        <f t="shared" si="81"/>
        <v>1.3833747623310901</v>
      </c>
      <c r="AJ193" s="64">
        <f t="shared" si="58"/>
        <v>82.5</v>
      </c>
      <c r="AK193" s="63">
        <f t="shared" si="82"/>
        <v>4.07E-2</v>
      </c>
      <c r="AL193" s="57" t="e">
        <f t="shared" si="59"/>
        <v>#REF!</v>
      </c>
      <c r="AM193" s="65" t="e">
        <f t="shared" si="83"/>
        <v>#REF!</v>
      </c>
      <c r="AR193" s="49"/>
    </row>
    <row r="194" spans="1:44" ht="12.75" customHeight="1" x14ac:dyDescent="0.3">
      <c r="A194" s="48">
        <v>185</v>
      </c>
      <c r="B194" s="48" t="s">
        <v>248</v>
      </c>
      <c r="C194" s="49">
        <v>5647615100</v>
      </c>
      <c r="D194" s="49">
        <f t="shared" si="60"/>
        <v>18314476.385785822</v>
      </c>
      <c r="E194" s="59">
        <v>1220156000</v>
      </c>
      <c r="F194" s="49">
        <f t="shared" si="84"/>
        <v>19155690.172685578</v>
      </c>
      <c r="G194" s="49">
        <f t="shared" si="61"/>
        <v>37470167</v>
      </c>
      <c r="H194" s="50">
        <v>90324917.975273639</v>
      </c>
      <c r="I194" s="51">
        <f t="shared" si="62"/>
        <v>0.41483754250690186</v>
      </c>
      <c r="J194" s="28">
        <f t="shared" si="63"/>
        <v>74518057</v>
      </c>
      <c r="K194" s="28">
        <f t="shared" si="64"/>
        <v>37470167</v>
      </c>
      <c r="L194" s="52">
        <f t="shared" si="65"/>
        <v>41.48</v>
      </c>
      <c r="M194" s="91"/>
      <c r="N194" s="53">
        <v>31641353</v>
      </c>
      <c r="O194" s="54">
        <v>4.2099999999999999E-2</v>
      </c>
      <c r="P194" s="28">
        <f t="shared" si="66"/>
        <v>32973454</v>
      </c>
      <c r="Q194" s="55">
        <f t="shared" si="67"/>
        <v>36.505379400429071</v>
      </c>
      <c r="R194" s="55">
        <f t="shared" si="68"/>
        <v>4.9746205995709261</v>
      </c>
      <c r="S194" s="56">
        <f t="shared" si="69"/>
        <v>0.01</v>
      </c>
      <c r="T194" s="28">
        <f t="shared" si="70"/>
        <v>316414</v>
      </c>
      <c r="U194" s="57">
        <f t="shared" si="71"/>
        <v>0</v>
      </c>
      <c r="V194" s="57" t="e">
        <f t="shared" si="57"/>
        <v>#REF!</v>
      </c>
      <c r="W194" s="57">
        <f t="shared" si="72"/>
        <v>0</v>
      </c>
      <c r="X194" s="50" t="e">
        <f t="shared" si="73"/>
        <v>#REF!</v>
      </c>
      <c r="Y194" s="58" t="e">
        <f t="shared" si="74"/>
        <v>#REF!</v>
      </c>
      <c r="AA194" s="28">
        <f t="shared" si="75"/>
        <v>-4496713</v>
      </c>
      <c r="AB194" s="28">
        <f t="shared" si="76"/>
        <v>-4180299</v>
      </c>
      <c r="AC194" s="28">
        <f t="shared" si="77"/>
        <v>0</v>
      </c>
      <c r="AD194" s="55" t="e">
        <f t="shared" si="78"/>
        <v>#REF!</v>
      </c>
      <c r="AG194" s="61" t="str">
        <f t="shared" si="79"/>
        <v>185</v>
      </c>
      <c r="AH194" s="62" t="str">
        <f t="shared" si="80"/>
        <v>Milford</v>
      </c>
      <c r="AI194" s="63">
        <f t="shared" si="81"/>
        <v>0.41483754250690186</v>
      </c>
      <c r="AJ194" s="64">
        <f t="shared" si="58"/>
        <v>41.48</v>
      </c>
      <c r="AK194" s="63">
        <f t="shared" si="82"/>
        <v>4.2099999999999999E-2</v>
      </c>
      <c r="AL194" s="57" t="e">
        <f t="shared" si="59"/>
        <v>#REF!</v>
      </c>
      <c r="AM194" s="65" t="e">
        <f t="shared" si="83"/>
        <v>#REF!</v>
      </c>
      <c r="AR194" s="49"/>
    </row>
    <row r="195" spans="1:44" ht="12.75" customHeight="1" x14ac:dyDescent="0.3">
      <c r="A195" s="48">
        <v>186</v>
      </c>
      <c r="B195" s="48" t="s">
        <v>249</v>
      </c>
      <c r="C195" s="49">
        <v>2762065900</v>
      </c>
      <c r="D195" s="49">
        <f t="shared" si="60"/>
        <v>8957018.1051350795</v>
      </c>
      <c r="E195" s="59">
        <v>620627000</v>
      </c>
      <c r="F195" s="49">
        <f t="shared" si="84"/>
        <v>9743457.8240842409</v>
      </c>
      <c r="G195" s="49">
        <f t="shared" si="61"/>
        <v>18700476</v>
      </c>
      <c r="H195" s="50">
        <v>25348387.846277211</v>
      </c>
      <c r="I195" s="51">
        <f t="shared" si="62"/>
        <v>0.73773827800833669</v>
      </c>
      <c r="J195" s="28">
        <f t="shared" si="63"/>
        <v>20912420</v>
      </c>
      <c r="K195" s="28">
        <f t="shared" si="64"/>
        <v>18700476</v>
      </c>
      <c r="L195" s="52">
        <f t="shared" si="65"/>
        <v>73.77</v>
      </c>
      <c r="M195" s="91"/>
      <c r="N195" s="53">
        <v>15415281</v>
      </c>
      <c r="O195" s="54">
        <v>4.3700000000000003E-2</v>
      </c>
      <c r="P195" s="28">
        <f t="shared" si="66"/>
        <v>16088929</v>
      </c>
      <c r="Q195" s="55">
        <f t="shared" si="67"/>
        <v>63.471212045396015</v>
      </c>
      <c r="R195" s="55">
        <f t="shared" si="68"/>
        <v>10.298787954603981</v>
      </c>
      <c r="S195" s="56">
        <f t="shared" si="69"/>
        <v>0.02</v>
      </c>
      <c r="T195" s="28">
        <f t="shared" si="70"/>
        <v>308306</v>
      </c>
      <c r="U195" s="57">
        <f t="shared" si="71"/>
        <v>0</v>
      </c>
      <c r="V195" s="57" t="e">
        <f t="shared" si="57"/>
        <v>#REF!</v>
      </c>
      <c r="W195" s="57">
        <f t="shared" si="72"/>
        <v>0</v>
      </c>
      <c r="X195" s="50" t="e">
        <f t="shared" si="73"/>
        <v>#REF!</v>
      </c>
      <c r="Y195" s="58" t="e">
        <f t="shared" si="74"/>
        <v>#REF!</v>
      </c>
      <c r="AA195" s="28">
        <f t="shared" si="75"/>
        <v>-2611547</v>
      </c>
      <c r="AB195" s="28">
        <f t="shared" si="76"/>
        <v>-2303241</v>
      </c>
      <c r="AC195" s="28">
        <f t="shared" si="77"/>
        <v>0</v>
      </c>
      <c r="AD195" s="55" t="e">
        <f t="shared" si="78"/>
        <v>#REF!</v>
      </c>
      <c r="AG195" s="61" t="str">
        <f t="shared" si="79"/>
        <v>186</v>
      </c>
      <c r="AH195" s="62" t="str">
        <f t="shared" si="80"/>
        <v>Millbury</v>
      </c>
      <c r="AI195" s="63">
        <f t="shared" si="81"/>
        <v>0.73773827800833669</v>
      </c>
      <c r="AJ195" s="64">
        <f t="shared" si="58"/>
        <v>73.77</v>
      </c>
      <c r="AK195" s="63">
        <f t="shared" si="82"/>
        <v>4.3700000000000003E-2</v>
      </c>
      <c r="AL195" s="57" t="e">
        <f t="shared" si="59"/>
        <v>#REF!</v>
      </c>
      <c r="AM195" s="65" t="e">
        <f t="shared" si="83"/>
        <v>#REF!</v>
      </c>
      <c r="AR195" s="49"/>
    </row>
    <row r="196" spans="1:44" ht="12.75" customHeight="1" x14ac:dyDescent="0.3">
      <c r="A196" s="48">
        <v>187</v>
      </c>
      <c r="B196" s="48" t="s">
        <v>250</v>
      </c>
      <c r="C196" s="49">
        <v>2230073300</v>
      </c>
      <c r="D196" s="49">
        <f t="shared" si="60"/>
        <v>7231835.7515938822</v>
      </c>
      <c r="E196" s="59">
        <v>550460000</v>
      </c>
      <c r="F196" s="49">
        <f t="shared" si="84"/>
        <v>8641879.573150076</v>
      </c>
      <c r="G196" s="49">
        <f t="shared" si="61"/>
        <v>15873715</v>
      </c>
      <c r="H196" s="50">
        <v>16018813.541151829</v>
      </c>
      <c r="I196" s="51">
        <f t="shared" si="62"/>
        <v>0.99094199200339805</v>
      </c>
      <c r="J196" s="28">
        <f t="shared" si="63"/>
        <v>13215521</v>
      </c>
      <c r="K196" s="28">
        <f t="shared" si="64"/>
        <v>13215521</v>
      </c>
      <c r="L196" s="52">
        <f t="shared" si="65"/>
        <v>82.5</v>
      </c>
      <c r="M196" s="91"/>
      <c r="N196" s="53">
        <v>12611344</v>
      </c>
      <c r="O196" s="54">
        <v>6.4100000000000004E-2</v>
      </c>
      <c r="P196" s="28">
        <f t="shared" si="66"/>
        <v>13419731</v>
      </c>
      <c r="Q196" s="55">
        <f t="shared" si="67"/>
        <v>83.774812444911305</v>
      </c>
      <c r="R196" s="55">
        <f t="shared" si="68"/>
        <v>0</v>
      </c>
      <c r="S196" s="56">
        <f t="shared" si="69"/>
        <v>0</v>
      </c>
      <c r="T196" s="28">
        <f t="shared" si="70"/>
        <v>0</v>
      </c>
      <c r="U196" s="57">
        <f t="shared" si="71"/>
        <v>204210</v>
      </c>
      <c r="V196" s="57" t="e">
        <f t="shared" si="57"/>
        <v>#REF!</v>
      </c>
      <c r="W196" s="57">
        <f t="shared" si="72"/>
        <v>0</v>
      </c>
      <c r="X196" s="50" t="e">
        <f t="shared" si="73"/>
        <v>#REF!</v>
      </c>
      <c r="Y196" s="58" t="e">
        <f t="shared" si="74"/>
        <v>#REF!</v>
      </c>
      <c r="AA196" s="28">
        <f t="shared" si="75"/>
        <v>0</v>
      </c>
      <c r="AB196" s="28">
        <f t="shared" si="76"/>
        <v>0</v>
      </c>
      <c r="AC196" s="28" t="e">
        <f t="shared" si="77"/>
        <v>#REF!</v>
      </c>
      <c r="AD196" s="55" t="e">
        <f t="shared" si="78"/>
        <v>#REF!</v>
      </c>
      <c r="AG196" s="61" t="str">
        <f t="shared" si="79"/>
        <v>187</v>
      </c>
      <c r="AH196" s="62" t="str">
        <f t="shared" si="80"/>
        <v>Millis</v>
      </c>
      <c r="AI196" s="63">
        <f t="shared" si="81"/>
        <v>0.99094199200339805</v>
      </c>
      <c r="AJ196" s="64">
        <f t="shared" si="58"/>
        <v>82.5</v>
      </c>
      <c r="AK196" s="63">
        <f t="shared" si="82"/>
        <v>6.4100000000000004E-2</v>
      </c>
      <c r="AL196" s="57" t="e">
        <f t="shared" si="59"/>
        <v>#REF!</v>
      </c>
      <c r="AM196" s="65" t="e">
        <f t="shared" si="83"/>
        <v>#REF!</v>
      </c>
      <c r="AR196" s="49"/>
    </row>
    <row r="197" spans="1:44" ht="12.75" customHeight="1" x14ac:dyDescent="0.3">
      <c r="A197" s="48">
        <v>188</v>
      </c>
      <c r="B197" s="48" t="s">
        <v>251</v>
      </c>
      <c r="C197" s="49">
        <v>476197900</v>
      </c>
      <c r="D197" s="49">
        <f t="shared" si="60"/>
        <v>1544247.4460610456</v>
      </c>
      <c r="E197" s="59">
        <v>126980000</v>
      </c>
      <c r="F197" s="49">
        <f t="shared" si="84"/>
        <v>1993507.0090444293</v>
      </c>
      <c r="G197" s="49">
        <f t="shared" si="61"/>
        <v>3537754</v>
      </c>
      <c r="H197" s="50">
        <v>6444121.4025780931</v>
      </c>
      <c r="I197" s="51">
        <f t="shared" si="62"/>
        <v>0.54898934687739653</v>
      </c>
      <c r="J197" s="28">
        <f t="shared" si="63"/>
        <v>5316400</v>
      </c>
      <c r="K197" s="28">
        <f t="shared" si="64"/>
        <v>3537754</v>
      </c>
      <c r="L197" s="52">
        <f t="shared" si="65"/>
        <v>54.9</v>
      </c>
      <c r="M197" s="91"/>
      <c r="N197" s="53">
        <v>2981344</v>
      </c>
      <c r="O197" s="54">
        <v>2.87E-2</v>
      </c>
      <c r="P197" s="28">
        <f t="shared" si="66"/>
        <v>3066909</v>
      </c>
      <c r="Q197" s="55">
        <f t="shared" si="67"/>
        <v>47.592352912113434</v>
      </c>
      <c r="R197" s="55">
        <f t="shared" si="68"/>
        <v>7.3076470878865649</v>
      </c>
      <c r="S197" s="56">
        <f t="shared" si="69"/>
        <v>0.01</v>
      </c>
      <c r="T197" s="28">
        <f t="shared" si="70"/>
        <v>29813</v>
      </c>
      <c r="U197" s="57">
        <f t="shared" si="71"/>
        <v>0</v>
      </c>
      <c r="V197" s="57" t="e">
        <f t="shared" si="57"/>
        <v>#REF!</v>
      </c>
      <c r="W197" s="57">
        <f t="shared" si="72"/>
        <v>0</v>
      </c>
      <c r="X197" s="50" t="e">
        <f t="shared" si="73"/>
        <v>#REF!</v>
      </c>
      <c r="Y197" s="58" t="e">
        <f t="shared" si="74"/>
        <v>#REF!</v>
      </c>
      <c r="AA197" s="28">
        <f t="shared" si="75"/>
        <v>-470845</v>
      </c>
      <c r="AB197" s="28">
        <f t="shared" si="76"/>
        <v>-441032</v>
      </c>
      <c r="AC197" s="28">
        <f t="shared" si="77"/>
        <v>0</v>
      </c>
      <c r="AD197" s="55" t="e">
        <f t="shared" si="78"/>
        <v>#REF!</v>
      </c>
      <c r="AG197" s="61" t="str">
        <f t="shared" si="79"/>
        <v>188</v>
      </c>
      <c r="AH197" s="62" t="str">
        <f t="shared" si="80"/>
        <v>Millville</v>
      </c>
      <c r="AI197" s="63">
        <f t="shared" si="81"/>
        <v>0.54898934687739653</v>
      </c>
      <c r="AJ197" s="64">
        <f t="shared" si="58"/>
        <v>54.9</v>
      </c>
      <c r="AK197" s="63">
        <f t="shared" si="82"/>
        <v>2.87E-2</v>
      </c>
      <c r="AL197" s="57" t="e">
        <f t="shared" si="59"/>
        <v>#REF!</v>
      </c>
      <c r="AM197" s="65" t="e">
        <f t="shared" si="83"/>
        <v>#REF!</v>
      </c>
      <c r="AR197" s="49"/>
    </row>
    <row r="198" spans="1:44" ht="12.75" customHeight="1" x14ac:dyDescent="0.3">
      <c r="A198" s="48">
        <v>189</v>
      </c>
      <c r="B198" s="48" t="s">
        <v>252</v>
      </c>
      <c r="C198" s="49">
        <v>9321873200</v>
      </c>
      <c r="D198" s="49">
        <f t="shared" si="60"/>
        <v>30229614.371682253</v>
      </c>
      <c r="E198" s="59">
        <v>2722292000</v>
      </c>
      <c r="F198" s="49">
        <f t="shared" si="84"/>
        <v>42738290.932946742</v>
      </c>
      <c r="G198" s="49">
        <f t="shared" si="61"/>
        <v>72967905</v>
      </c>
      <c r="H198" s="50">
        <v>59451380.215166003</v>
      </c>
      <c r="I198" s="51">
        <f t="shared" si="62"/>
        <v>1.227354263869318</v>
      </c>
      <c r="J198" s="28">
        <f t="shared" si="63"/>
        <v>49047389</v>
      </c>
      <c r="K198" s="28">
        <f t="shared" si="64"/>
        <v>49047389</v>
      </c>
      <c r="L198" s="52">
        <f t="shared" si="65"/>
        <v>82.5</v>
      </c>
      <c r="M198" s="91"/>
      <c r="N198" s="53">
        <v>45522117</v>
      </c>
      <c r="O198" s="54">
        <v>3.7600000000000001E-2</v>
      </c>
      <c r="P198" s="28">
        <f t="shared" si="66"/>
        <v>47233749</v>
      </c>
      <c r="Q198" s="55">
        <f t="shared" si="67"/>
        <v>79.449373301430441</v>
      </c>
      <c r="R198" s="55">
        <f t="shared" si="68"/>
        <v>3.0506266985695589</v>
      </c>
      <c r="S198" s="56">
        <f t="shared" si="69"/>
        <v>0.01</v>
      </c>
      <c r="T198" s="28">
        <f t="shared" si="70"/>
        <v>455221</v>
      </c>
      <c r="U198" s="57">
        <f t="shared" si="71"/>
        <v>0</v>
      </c>
      <c r="V198" s="57" t="e">
        <f t="shared" si="57"/>
        <v>#REF!</v>
      </c>
      <c r="W198" s="57">
        <f t="shared" si="72"/>
        <v>0</v>
      </c>
      <c r="X198" s="50" t="e">
        <f t="shared" si="73"/>
        <v>#REF!</v>
      </c>
      <c r="Y198" s="58" t="e">
        <f t="shared" si="74"/>
        <v>#REF!</v>
      </c>
      <c r="AA198" s="28">
        <f t="shared" si="75"/>
        <v>-1813640</v>
      </c>
      <c r="AB198" s="28">
        <f t="shared" si="76"/>
        <v>-1358419</v>
      </c>
      <c r="AC198" s="28">
        <f t="shared" si="77"/>
        <v>0</v>
      </c>
      <c r="AD198" s="55" t="e">
        <f t="shared" si="78"/>
        <v>#REF!</v>
      </c>
      <c r="AG198" s="61" t="str">
        <f t="shared" si="79"/>
        <v>189</v>
      </c>
      <c r="AH198" s="62" t="str">
        <f t="shared" si="80"/>
        <v>Milton</v>
      </c>
      <c r="AI198" s="63">
        <f t="shared" si="81"/>
        <v>1.227354263869318</v>
      </c>
      <c r="AJ198" s="64">
        <f t="shared" si="58"/>
        <v>82.5</v>
      </c>
      <c r="AK198" s="63">
        <f t="shared" si="82"/>
        <v>3.7600000000000001E-2</v>
      </c>
      <c r="AL198" s="57" t="e">
        <f t="shared" si="59"/>
        <v>#REF!</v>
      </c>
      <c r="AM198" s="65" t="e">
        <f t="shared" si="83"/>
        <v>#REF!</v>
      </c>
      <c r="AR198" s="49"/>
    </row>
    <row r="199" spans="1:44" ht="12.75" customHeight="1" x14ac:dyDescent="0.3">
      <c r="A199" s="48">
        <v>190</v>
      </c>
      <c r="B199" s="48" t="s">
        <v>253</v>
      </c>
      <c r="C199" s="49">
        <v>34088300</v>
      </c>
      <c r="D199" s="49">
        <f t="shared" si="60"/>
        <v>110543.89407337316</v>
      </c>
      <c r="E199" s="59">
        <v>648000</v>
      </c>
      <c r="F199" s="49">
        <f t="shared" si="84"/>
        <v>10173.196896052845</v>
      </c>
      <c r="G199" s="49">
        <f t="shared" si="61"/>
        <v>120717</v>
      </c>
      <c r="H199" s="50">
        <v>302949.59979079105</v>
      </c>
      <c r="I199" s="51">
        <f t="shared" si="62"/>
        <v>0.39847222139710353</v>
      </c>
      <c r="J199" s="28">
        <f t="shared" si="63"/>
        <v>249933</v>
      </c>
      <c r="K199" s="28">
        <f t="shared" si="64"/>
        <v>120717</v>
      </c>
      <c r="L199" s="52">
        <f t="shared" si="65"/>
        <v>39.85</v>
      </c>
      <c r="M199" s="91"/>
      <c r="N199" s="53">
        <v>118916</v>
      </c>
      <c r="O199" s="54">
        <v>2.3800000000000002E-2</v>
      </c>
      <c r="P199" s="28">
        <f t="shared" si="66"/>
        <v>121746</v>
      </c>
      <c r="Q199" s="55">
        <f t="shared" si="67"/>
        <v>40.186882598318185</v>
      </c>
      <c r="R199" s="55">
        <f t="shared" si="68"/>
        <v>0</v>
      </c>
      <c r="S199" s="56">
        <f t="shared" si="69"/>
        <v>0</v>
      </c>
      <c r="T199" s="28">
        <f t="shared" si="70"/>
        <v>0</v>
      </c>
      <c r="U199" s="57">
        <f t="shared" si="71"/>
        <v>1029</v>
      </c>
      <c r="V199" s="57" t="e">
        <f t="shared" si="57"/>
        <v>#REF!</v>
      </c>
      <c r="W199" s="57">
        <f t="shared" si="72"/>
        <v>0</v>
      </c>
      <c r="X199" s="50" t="e">
        <f t="shared" si="73"/>
        <v>#REF!</v>
      </c>
      <c r="Y199" s="58" t="e">
        <f t="shared" si="74"/>
        <v>#REF!</v>
      </c>
      <c r="AA199" s="28">
        <f t="shared" si="75"/>
        <v>0</v>
      </c>
      <c r="AB199" s="28">
        <f t="shared" si="76"/>
        <v>0</v>
      </c>
      <c r="AC199" s="28" t="e">
        <f t="shared" si="77"/>
        <v>#REF!</v>
      </c>
      <c r="AD199" s="55" t="e">
        <f t="shared" si="78"/>
        <v>#REF!</v>
      </c>
      <c r="AG199" s="61" t="str">
        <f t="shared" si="79"/>
        <v>190</v>
      </c>
      <c r="AH199" s="62" t="str">
        <f t="shared" si="80"/>
        <v>Monroe</v>
      </c>
      <c r="AI199" s="63">
        <f t="shared" si="81"/>
        <v>0.39847222139710353</v>
      </c>
      <c r="AJ199" s="64">
        <f t="shared" si="58"/>
        <v>39.85</v>
      </c>
      <c r="AK199" s="63">
        <f t="shared" si="82"/>
        <v>2.3800000000000002E-2</v>
      </c>
      <c r="AL199" s="57" t="e">
        <f t="shared" si="59"/>
        <v>#REF!</v>
      </c>
      <c r="AM199" s="65" t="e">
        <f t="shared" si="83"/>
        <v>#REF!</v>
      </c>
      <c r="AR199" s="49"/>
    </row>
    <row r="200" spans="1:44" ht="12.75" customHeight="1" x14ac:dyDescent="0.3">
      <c r="A200" s="48">
        <v>191</v>
      </c>
      <c r="B200" s="48" t="s">
        <v>254</v>
      </c>
      <c r="C200" s="49">
        <v>1167651300</v>
      </c>
      <c r="D200" s="49">
        <f t="shared" si="60"/>
        <v>3786540.2974579684</v>
      </c>
      <c r="E200" s="59">
        <v>329203000</v>
      </c>
      <c r="F200" s="49">
        <f t="shared" si="84"/>
        <v>5168282.3113754392</v>
      </c>
      <c r="G200" s="49">
        <f t="shared" si="61"/>
        <v>8954823</v>
      </c>
      <c r="H200" s="50">
        <v>13964190.307746802</v>
      </c>
      <c r="I200" s="51">
        <f t="shared" si="62"/>
        <v>0.64127047846320206</v>
      </c>
      <c r="J200" s="28">
        <f t="shared" si="63"/>
        <v>11520457</v>
      </c>
      <c r="K200" s="28">
        <f t="shared" si="64"/>
        <v>8954823</v>
      </c>
      <c r="L200" s="52">
        <f t="shared" si="65"/>
        <v>64.13</v>
      </c>
      <c r="M200" s="91"/>
      <c r="N200" s="53">
        <v>7674355</v>
      </c>
      <c r="O200" s="54">
        <v>4.1099999999999998E-2</v>
      </c>
      <c r="P200" s="28">
        <f t="shared" si="66"/>
        <v>7989771</v>
      </c>
      <c r="Q200" s="55">
        <f t="shared" si="67"/>
        <v>57.216142317736669</v>
      </c>
      <c r="R200" s="55">
        <f t="shared" si="68"/>
        <v>6.9138576822633269</v>
      </c>
      <c r="S200" s="56">
        <f t="shared" si="69"/>
        <v>0.01</v>
      </c>
      <c r="T200" s="28">
        <f t="shared" si="70"/>
        <v>76744</v>
      </c>
      <c r="U200" s="57">
        <f t="shared" si="71"/>
        <v>0</v>
      </c>
      <c r="V200" s="57" t="e">
        <f t="shared" si="57"/>
        <v>#REF!</v>
      </c>
      <c r="W200" s="57">
        <f t="shared" si="72"/>
        <v>0</v>
      </c>
      <c r="X200" s="50" t="e">
        <f t="shared" si="73"/>
        <v>#REF!</v>
      </c>
      <c r="Y200" s="58" t="e">
        <f t="shared" si="74"/>
        <v>#REF!</v>
      </c>
      <c r="AA200" s="28">
        <f t="shared" si="75"/>
        <v>-965052</v>
      </c>
      <c r="AB200" s="28">
        <f t="shared" si="76"/>
        <v>-888308</v>
      </c>
      <c r="AC200" s="28">
        <f t="shared" si="77"/>
        <v>0</v>
      </c>
      <c r="AD200" s="55" t="e">
        <f t="shared" si="78"/>
        <v>#REF!</v>
      </c>
      <c r="AG200" s="61" t="str">
        <f t="shared" si="79"/>
        <v>191</v>
      </c>
      <c r="AH200" s="62" t="str">
        <f t="shared" si="80"/>
        <v>Monson</v>
      </c>
      <c r="AI200" s="63">
        <f t="shared" si="81"/>
        <v>0.64127047846320206</v>
      </c>
      <c r="AJ200" s="64">
        <f t="shared" si="58"/>
        <v>64.13</v>
      </c>
      <c r="AK200" s="63">
        <f t="shared" si="82"/>
        <v>4.1099999999999998E-2</v>
      </c>
      <c r="AL200" s="57" t="e">
        <f t="shared" si="59"/>
        <v>#REF!</v>
      </c>
      <c r="AM200" s="65" t="e">
        <f t="shared" si="83"/>
        <v>#REF!</v>
      </c>
      <c r="AR200" s="49"/>
    </row>
    <row r="201" spans="1:44" ht="12.75" customHeight="1" x14ac:dyDescent="0.3">
      <c r="A201" s="48">
        <v>192</v>
      </c>
      <c r="B201" s="48" t="s">
        <v>255</v>
      </c>
      <c r="C201" s="49">
        <v>1280098500</v>
      </c>
      <c r="D201" s="49">
        <f t="shared" si="60"/>
        <v>4151191.845515437</v>
      </c>
      <c r="E201" s="59">
        <v>238082000</v>
      </c>
      <c r="F201" s="49">
        <f t="shared" si="84"/>
        <v>3737739.2953797118</v>
      </c>
      <c r="G201" s="49">
        <f t="shared" si="61"/>
        <v>7888931</v>
      </c>
      <c r="H201" s="50">
        <v>15335260.348576462</v>
      </c>
      <c r="I201" s="51">
        <f t="shared" si="62"/>
        <v>0.51443084895081759</v>
      </c>
      <c r="J201" s="28">
        <f t="shared" si="63"/>
        <v>12651590</v>
      </c>
      <c r="K201" s="28">
        <f t="shared" si="64"/>
        <v>7888931</v>
      </c>
      <c r="L201" s="52">
        <f t="shared" si="65"/>
        <v>51.44</v>
      </c>
      <c r="M201" s="91"/>
      <c r="N201" s="53">
        <v>7039520</v>
      </c>
      <c r="O201" s="54">
        <v>3.3500000000000002E-2</v>
      </c>
      <c r="P201" s="28">
        <f t="shared" si="66"/>
        <v>7275344</v>
      </c>
      <c r="Q201" s="55">
        <f t="shared" si="67"/>
        <v>47.441933391599406</v>
      </c>
      <c r="R201" s="55">
        <f t="shared" si="68"/>
        <v>3.9980666084005918</v>
      </c>
      <c r="S201" s="56">
        <f t="shared" si="69"/>
        <v>0.01</v>
      </c>
      <c r="T201" s="28">
        <f t="shared" si="70"/>
        <v>70395</v>
      </c>
      <c r="U201" s="57">
        <f t="shared" si="71"/>
        <v>0</v>
      </c>
      <c r="V201" s="57" t="e">
        <f t="shared" si="57"/>
        <v>#REF!</v>
      </c>
      <c r="W201" s="57">
        <f t="shared" si="72"/>
        <v>0</v>
      </c>
      <c r="X201" s="50" t="e">
        <f t="shared" si="73"/>
        <v>#REF!</v>
      </c>
      <c r="Y201" s="58" t="e">
        <f t="shared" si="74"/>
        <v>#REF!</v>
      </c>
      <c r="AA201" s="28">
        <f t="shared" si="75"/>
        <v>-613587</v>
      </c>
      <c r="AB201" s="28">
        <f t="shared" si="76"/>
        <v>-543192</v>
      </c>
      <c r="AC201" s="28">
        <f t="shared" si="77"/>
        <v>0</v>
      </c>
      <c r="AD201" s="55" t="e">
        <f t="shared" si="78"/>
        <v>#REF!</v>
      </c>
      <c r="AG201" s="61" t="str">
        <f t="shared" si="79"/>
        <v>192</v>
      </c>
      <c r="AH201" s="62" t="str">
        <f t="shared" si="80"/>
        <v>Montague</v>
      </c>
      <c r="AI201" s="63">
        <f t="shared" si="81"/>
        <v>0.51443084895081759</v>
      </c>
      <c r="AJ201" s="64">
        <f t="shared" si="58"/>
        <v>51.44</v>
      </c>
      <c r="AK201" s="63">
        <f t="shared" si="82"/>
        <v>3.3500000000000002E-2</v>
      </c>
      <c r="AL201" s="57" t="e">
        <f t="shared" si="59"/>
        <v>#REF!</v>
      </c>
      <c r="AM201" s="65" t="e">
        <f t="shared" si="83"/>
        <v>#REF!</v>
      </c>
      <c r="AR201" s="49"/>
    </row>
    <row r="202" spans="1:44" ht="12.75" customHeight="1" x14ac:dyDescent="0.3">
      <c r="A202" s="48">
        <v>193</v>
      </c>
      <c r="B202" s="48" t="s">
        <v>256</v>
      </c>
      <c r="C202" s="49">
        <v>720562200</v>
      </c>
      <c r="D202" s="49">
        <f t="shared" si="60"/>
        <v>2336688.8788844477</v>
      </c>
      <c r="E202" s="59">
        <v>58547000</v>
      </c>
      <c r="F202" s="49">
        <f t="shared" si="84"/>
        <v>919151.4794339597</v>
      </c>
      <c r="G202" s="49">
        <f t="shared" si="61"/>
        <v>3255840</v>
      </c>
      <c r="H202" s="50">
        <v>1258519.9715362166</v>
      </c>
      <c r="I202" s="51">
        <f t="shared" si="62"/>
        <v>2.5870388024321525</v>
      </c>
      <c r="J202" s="28">
        <f t="shared" si="63"/>
        <v>1038279</v>
      </c>
      <c r="K202" s="28">
        <f t="shared" si="64"/>
        <v>1038279</v>
      </c>
      <c r="L202" s="52">
        <f t="shared" si="65"/>
        <v>82.5</v>
      </c>
      <c r="M202" s="91"/>
      <c r="N202" s="53">
        <v>1001401</v>
      </c>
      <c r="O202" s="54">
        <v>4.8000000000000001E-2</v>
      </c>
      <c r="P202" s="28">
        <f t="shared" si="66"/>
        <v>1049468</v>
      </c>
      <c r="Q202" s="55">
        <f t="shared" si="67"/>
        <v>83.389062051908752</v>
      </c>
      <c r="R202" s="55">
        <f t="shared" si="68"/>
        <v>0</v>
      </c>
      <c r="S202" s="56">
        <f t="shared" si="69"/>
        <v>0</v>
      </c>
      <c r="T202" s="28">
        <f t="shared" si="70"/>
        <v>0</v>
      </c>
      <c r="U202" s="57">
        <f t="shared" si="71"/>
        <v>11189</v>
      </c>
      <c r="V202" s="57" t="e">
        <f t="shared" ref="V202:V265" si="85">MAX(U202*(V$5),0)</f>
        <v>#REF!</v>
      </c>
      <c r="W202" s="57">
        <f t="shared" si="72"/>
        <v>0</v>
      </c>
      <c r="X202" s="50" t="e">
        <f t="shared" si="73"/>
        <v>#REF!</v>
      </c>
      <c r="Y202" s="58" t="e">
        <f t="shared" si="74"/>
        <v>#REF!</v>
      </c>
      <c r="AA202" s="28">
        <f t="shared" si="75"/>
        <v>0</v>
      </c>
      <c r="AB202" s="28">
        <f t="shared" si="76"/>
        <v>0</v>
      </c>
      <c r="AC202" s="28" t="e">
        <f t="shared" si="77"/>
        <v>#REF!</v>
      </c>
      <c r="AD202" s="55" t="e">
        <f t="shared" si="78"/>
        <v>#REF!</v>
      </c>
      <c r="AG202" s="61" t="str">
        <f t="shared" si="79"/>
        <v>193</v>
      </c>
      <c r="AH202" s="62" t="str">
        <f t="shared" si="80"/>
        <v>Monterey</v>
      </c>
      <c r="AI202" s="63">
        <f t="shared" si="81"/>
        <v>2.5870388024321525</v>
      </c>
      <c r="AJ202" s="64">
        <f t="shared" ref="AJ202:AJ265" si="86">L202</f>
        <v>82.5</v>
      </c>
      <c r="AK202" s="63">
        <f t="shared" si="82"/>
        <v>4.8000000000000001E-2</v>
      </c>
      <c r="AL202" s="57" t="e">
        <f t="shared" ref="AL202:AL265" si="87">X202</f>
        <v>#REF!</v>
      </c>
      <c r="AM202" s="65" t="e">
        <f t="shared" si="83"/>
        <v>#REF!</v>
      </c>
      <c r="AR202" s="49"/>
    </row>
    <row r="203" spans="1:44" ht="12.75" customHeight="1" x14ac:dyDescent="0.3">
      <c r="A203" s="48">
        <v>194</v>
      </c>
      <c r="B203" s="48" t="s">
        <v>257</v>
      </c>
      <c r="C203" s="49">
        <v>158853200</v>
      </c>
      <c r="D203" s="49">
        <f t="shared" ref="D203:D266" si="88">D$5*C203</f>
        <v>515140.13060247537</v>
      </c>
      <c r="E203" s="59">
        <v>32375000</v>
      </c>
      <c r="F203" s="49">
        <f t="shared" si="84"/>
        <v>508267.36035449203</v>
      </c>
      <c r="G203" s="49">
        <f t="shared" ref="G203:G266" si="89">ROUND(D203+F203,0)</f>
        <v>1023407</v>
      </c>
      <c r="H203" s="50">
        <v>1210367.2700015337</v>
      </c>
      <c r="I203" s="51">
        <f t="shared" ref="I203:I266" si="90">IF(H203=0,0,G203/H203)</f>
        <v>0.84553426498281237</v>
      </c>
      <c r="J203" s="28">
        <f t="shared" ref="J203:J266" si="91">ROUND(H203*$J$9,0)</f>
        <v>998553</v>
      </c>
      <c r="K203" s="28">
        <f t="shared" ref="K203:K266" si="92">MIN(G203,J203)</f>
        <v>998553</v>
      </c>
      <c r="L203" s="52">
        <f t="shared" ref="L203:L266" si="93">IF(H203&gt;0, ROUND((K203*100/H203), 2), 0)</f>
        <v>82.5</v>
      </c>
      <c r="M203" s="91"/>
      <c r="N203" s="53">
        <v>847449</v>
      </c>
      <c r="O203" s="54">
        <v>4.1000000000000009E-2</v>
      </c>
      <c r="P203" s="28">
        <f t="shared" ref="P203:P266" si="94">ROUND(N203*(1+O203),0)</f>
        <v>882194</v>
      </c>
      <c r="Q203" s="55">
        <f t="shared" ref="Q203:Q266" si="95">IF(H203=0,0,P203*100/H203)</f>
        <v>72.886471888725325</v>
      </c>
      <c r="R203" s="55">
        <f t="shared" ref="R203:R266" si="96">IF(L203&gt;Q203,L203-Q203,0)</f>
        <v>9.6135281112746753</v>
      </c>
      <c r="S203" s="56">
        <f t="shared" ref="S203:S266" si="97">IF(AND(R203&gt;$T$4,R203&lt;=$T$5),$S$4,IF(R203&gt;$T$5,$S$5,0))</f>
        <v>0.02</v>
      </c>
      <c r="T203" s="28">
        <f t="shared" ref="T203:T266" si="98">ROUND(S203*N203,0)</f>
        <v>16949</v>
      </c>
      <c r="U203" s="57">
        <f t="shared" ref="U203:U266" si="99">MAX(P203-K203,0)</f>
        <v>0</v>
      </c>
      <c r="V203" s="57" t="e">
        <f t="shared" si="85"/>
        <v>#REF!</v>
      </c>
      <c r="W203" s="57">
        <f t="shared" ref="W203:W266" si="100">IF(AND(I203&gt;1.75,$W$5=1),MAX(K203-(P203+T203),0),0)</f>
        <v>0</v>
      </c>
      <c r="X203" s="50" t="e">
        <f t="shared" ref="X203:X266" si="101">MIN(H203*0.9,ROUND(P203+T203-V203+W203,0))</f>
        <v>#REF!</v>
      </c>
      <c r="Y203" s="58" t="e">
        <f t="shared" ref="Y203:Y266" si="102">IF(H203=0,0,X203*100/H203)</f>
        <v>#REF!</v>
      </c>
      <c r="AA203" s="28">
        <f t="shared" ref="AA203:AA266" si="103">IF(Q203&lt;L203, P203-K203, 0)</f>
        <v>-116359</v>
      </c>
      <c r="AB203" s="28">
        <f t="shared" ref="AB203:AB266" si="104">-1*MAX(K203-(P203+T203+W203),0)</f>
        <v>-99410</v>
      </c>
      <c r="AC203" s="28">
        <f t="shared" ref="AC203:AC266" si="105">IF(Q203&gt;L203, X203-K203,0)</f>
        <v>0</v>
      </c>
      <c r="AD203" s="55" t="e">
        <f t="shared" ref="AD203:AD266" si="106">Y203-L203</f>
        <v>#REF!</v>
      </c>
      <c r="AG203" s="61" t="str">
        <f t="shared" ref="AG203:AG266" si="107">TEXT(A203,"000")</f>
        <v>194</v>
      </c>
      <c r="AH203" s="62" t="str">
        <f t="shared" ref="AH203:AH266" si="108">B203</f>
        <v>Montgomery</v>
      </c>
      <c r="AI203" s="63">
        <f t="shared" ref="AI203:AI266" si="109">I203</f>
        <v>0.84553426498281237</v>
      </c>
      <c r="AJ203" s="64">
        <f t="shared" si="86"/>
        <v>82.5</v>
      </c>
      <c r="AK203" s="63">
        <f t="shared" ref="AK203:AK266" si="110">O203</f>
        <v>4.1000000000000009E-2</v>
      </c>
      <c r="AL203" s="57" t="e">
        <f t="shared" si="87"/>
        <v>#REF!</v>
      </c>
      <c r="AM203" s="65" t="e">
        <f t="shared" ref="AM203:AM266" si="111">AD203</f>
        <v>#REF!</v>
      </c>
      <c r="AR203" s="49"/>
    </row>
    <row r="204" spans="1:44" ht="12.75" customHeight="1" x14ac:dyDescent="0.3">
      <c r="A204" s="48">
        <v>195</v>
      </c>
      <c r="B204" s="48" t="s">
        <v>258</v>
      </c>
      <c r="C204" s="49">
        <v>120785500</v>
      </c>
      <c r="D204" s="49">
        <f t="shared" si="88"/>
        <v>391691.56331056153</v>
      </c>
      <c r="E204" s="59">
        <v>10219000</v>
      </c>
      <c r="F204" s="49">
        <f t="shared" ref="F204:F267" si="112">E204*F$5</f>
        <v>160431.94302587039</v>
      </c>
      <c r="G204" s="49">
        <f t="shared" si="89"/>
        <v>552124</v>
      </c>
      <c r="H204" s="50">
        <v>50509.919999999998</v>
      </c>
      <c r="I204" s="51">
        <f t="shared" si="90"/>
        <v>10.931001276580918</v>
      </c>
      <c r="J204" s="28">
        <f t="shared" si="91"/>
        <v>41671</v>
      </c>
      <c r="K204" s="28">
        <f t="shared" si="92"/>
        <v>41671</v>
      </c>
      <c r="L204" s="52">
        <f t="shared" si="93"/>
        <v>82.5</v>
      </c>
      <c r="M204" s="91"/>
      <c r="N204" s="53">
        <v>59104</v>
      </c>
      <c r="O204" s="54">
        <v>3.49E-2</v>
      </c>
      <c r="P204" s="28">
        <f t="shared" si="94"/>
        <v>61167</v>
      </c>
      <c r="Q204" s="55">
        <f t="shared" si="95"/>
        <v>121.09898412034705</v>
      </c>
      <c r="R204" s="55">
        <f t="shared" si="96"/>
        <v>0</v>
      </c>
      <c r="S204" s="56">
        <f t="shared" si="97"/>
        <v>0</v>
      </c>
      <c r="T204" s="28">
        <f t="shared" si="98"/>
        <v>0</v>
      </c>
      <c r="U204" s="57">
        <f t="shared" si="99"/>
        <v>19496</v>
      </c>
      <c r="V204" s="57" t="e">
        <f t="shared" si="85"/>
        <v>#REF!</v>
      </c>
      <c r="W204" s="57">
        <f t="shared" si="100"/>
        <v>0</v>
      </c>
      <c r="X204" s="50" t="e">
        <f t="shared" si="101"/>
        <v>#REF!</v>
      </c>
      <c r="Y204" s="58" t="e">
        <f t="shared" si="102"/>
        <v>#REF!</v>
      </c>
      <c r="AA204" s="28">
        <f t="shared" si="103"/>
        <v>0</v>
      </c>
      <c r="AB204" s="28">
        <f t="shared" si="104"/>
        <v>0</v>
      </c>
      <c r="AC204" s="28" t="e">
        <f t="shared" si="105"/>
        <v>#REF!</v>
      </c>
      <c r="AD204" s="55" t="e">
        <f t="shared" si="106"/>
        <v>#REF!</v>
      </c>
      <c r="AG204" s="61" t="str">
        <f t="shared" si="107"/>
        <v>195</v>
      </c>
      <c r="AH204" s="62" t="str">
        <f t="shared" si="108"/>
        <v>Mount Washington</v>
      </c>
      <c r="AI204" s="63">
        <f t="shared" si="109"/>
        <v>10.931001276580918</v>
      </c>
      <c r="AJ204" s="64">
        <f t="shared" si="86"/>
        <v>82.5</v>
      </c>
      <c r="AK204" s="63">
        <f t="shared" si="110"/>
        <v>3.49E-2</v>
      </c>
      <c r="AL204" s="57" t="e">
        <f t="shared" si="87"/>
        <v>#REF!</v>
      </c>
      <c r="AM204" s="65" t="e">
        <f t="shared" si="111"/>
        <v>#REF!</v>
      </c>
      <c r="AR204" s="49"/>
    </row>
    <row r="205" spans="1:44" ht="12.75" customHeight="1" x14ac:dyDescent="0.3">
      <c r="A205" s="48">
        <v>196</v>
      </c>
      <c r="B205" s="48" t="s">
        <v>259</v>
      </c>
      <c r="C205" s="49">
        <v>1464847700</v>
      </c>
      <c r="D205" s="49">
        <f t="shared" si="88"/>
        <v>4750309.3138239309</v>
      </c>
      <c r="E205" s="59">
        <v>261252000</v>
      </c>
      <c r="F205" s="49">
        <f t="shared" si="112"/>
        <v>4101493.8819253054</v>
      </c>
      <c r="G205" s="49">
        <f t="shared" si="89"/>
        <v>8851803</v>
      </c>
      <c r="H205" s="50">
        <v>3388707.6828301903</v>
      </c>
      <c r="I205" s="51">
        <f t="shared" si="90"/>
        <v>2.6121471158017169</v>
      </c>
      <c r="J205" s="28">
        <f t="shared" si="91"/>
        <v>2795684</v>
      </c>
      <c r="K205" s="28">
        <f t="shared" si="92"/>
        <v>2795684</v>
      </c>
      <c r="L205" s="52">
        <f t="shared" si="93"/>
        <v>82.5</v>
      </c>
      <c r="M205" s="91"/>
      <c r="N205" s="53">
        <v>2629280</v>
      </c>
      <c r="O205" s="54">
        <v>3.6400000000000002E-2</v>
      </c>
      <c r="P205" s="28">
        <f t="shared" si="94"/>
        <v>2724986</v>
      </c>
      <c r="Q205" s="55">
        <f t="shared" si="95"/>
        <v>80.413722724060364</v>
      </c>
      <c r="R205" s="55">
        <f t="shared" si="96"/>
        <v>2.0862772759396364</v>
      </c>
      <c r="S205" s="56">
        <f t="shared" si="97"/>
        <v>0</v>
      </c>
      <c r="T205" s="28">
        <f t="shared" si="98"/>
        <v>0</v>
      </c>
      <c r="U205" s="57">
        <f t="shared" si="99"/>
        <v>0</v>
      </c>
      <c r="V205" s="57" t="e">
        <f t="shared" si="85"/>
        <v>#REF!</v>
      </c>
      <c r="W205" s="57">
        <f t="shared" si="100"/>
        <v>70698</v>
      </c>
      <c r="X205" s="50" t="e">
        <f t="shared" si="101"/>
        <v>#REF!</v>
      </c>
      <c r="Y205" s="58" t="e">
        <f t="shared" si="102"/>
        <v>#REF!</v>
      </c>
      <c r="AA205" s="28">
        <f t="shared" si="103"/>
        <v>-70698</v>
      </c>
      <c r="AB205" s="28">
        <f t="shared" si="104"/>
        <v>0</v>
      </c>
      <c r="AC205" s="28">
        <f t="shared" si="105"/>
        <v>0</v>
      </c>
      <c r="AD205" s="55" t="e">
        <f t="shared" si="106"/>
        <v>#REF!</v>
      </c>
      <c r="AG205" s="61" t="str">
        <f t="shared" si="107"/>
        <v>196</v>
      </c>
      <c r="AH205" s="62" t="str">
        <f t="shared" si="108"/>
        <v>Nahant</v>
      </c>
      <c r="AI205" s="63">
        <f t="shared" si="109"/>
        <v>2.6121471158017169</v>
      </c>
      <c r="AJ205" s="64">
        <f t="shared" si="86"/>
        <v>82.5</v>
      </c>
      <c r="AK205" s="63">
        <f t="shared" si="110"/>
        <v>3.6400000000000002E-2</v>
      </c>
      <c r="AL205" s="57" t="e">
        <f t="shared" si="87"/>
        <v>#REF!</v>
      </c>
      <c r="AM205" s="65" t="e">
        <f t="shared" si="111"/>
        <v>#REF!</v>
      </c>
      <c r="AR205" s="49"/>
    </row>
    <row r="206" spans="1:44" ht="12.75" customHeight="1" x14ac:dyDescent="0.3">
      <c r="A206" s="48">
        <v>197</v>
      </c>
      <c r="B206" s="48" t="s">
        <v>260</v>
      </c>
      <c r="C206" s="49">
        <v>40700588900</v>
      </c>
      <c r="D206" s="49">
        <f t="shared" si="88"/>
        <v>131986681.29785022</v>
      </c>
      <c r="E206" s="59">
        <v>1302436000</v>
      </c>
      <c r="F206" s="49">
        <f t="shared" si="112"/>
        <v>20447434.988437474</v>
      </c>
      <c r="G206" s="49">
        <f t="shared" si="89"/>
        <v>152434116</v>
      </c>
      <c r="H206" s="50">
        <v>27110453.819999997</v>
      </c>
      <c r="I206" s="51">
        <f t="shared" si="90"/>
        <v>5.6227061712831192</v>
      </c>
      <c r="J206" s="28">
        <f t="shared" si="91"/>
        <v>22366124</v>
      </c>
      <c r="K206" s="28">
        <f t="shared" si="92"/>
        <v>22366124</v>
      </c>
      <c r="L206" s="52">
        <f t="shared" si="93"/>
        <v>82.5</v>
      </c>
      <c r="M206" s="91"/>
      <c r="N206" s="53">
        <v>21066477</v>
      </c>
      <c r="O206" s="54">
        <v>5.8700000000000002E-2</v>
      </c>
      <c r="P206" s="28">
        <f t="shared" si="94"/>
        <v>22303079</v>
      </c>
      <c r="Q206" s="55">
        <f t="shared" si="95"/>
        <v>82.267449848244567</v>
      </c>
      <c r="R206" s="55">
        <f t="shared" si="96"/>
        <v>0.23255015175543292</v>
      </c>
      <c r="S206" s="56">
        <f t="shared" si="97"/>
        <v>0</v>
      </c>
      <c r="T206" s="28">
        <f t="shared" si="98"/>
        <v>0</v>
      </c>
      <c r="U206" s="57">
        <f t="shared" si="99"/>
        <v>0</v>
      </c>
      <c r="V206" s="57" t="e">
        <f t="shared" si="85"/>
        <v>#REF!</v>
      </c>
      <c r="W206" s="57">
        <f t="shared" si="100"/>
        <v>63045</v>
      </c>
      <c r="X206" s="50" t="e">
        <f t="shared" si="101"/>
        <v>#REF!</v>
      </c>
      <c r="Y206" s="58" t="e">
        <f t="shared" si="102"/>
        <v>#REF!</v>
      </c>
      <c r="AA206" s="28">
        <f t="shared" si="103"/>
        <v>-63045</v>
      </c>
      <c r="AB206" s="28">
        <f t="shared" si="104"/>
        <v>0</v>
      </c>
      <c r="AC206" s="28">
        <f t="shared" si="105"/>
        <v>0</v>
      </c>
      <c r="AD206" s="55" t="e">
        <f t="shared" si="106"/>
        <v>#REF!</v>
      </c>
      <c r="AG206" s="61" t="str">
        <f t="shared" si="107"/>
        <v>197</v>
      </c>
      <c r="AH206" s="62" t="str">
        <f t="shared" si="108"/>
        <v>Nantucket</v>
      </c>
      <c r="AI206" s="63">
        <f t="shared" si="109"/>
        <v>5.6227061712831192</v>
      </c>
      <c r="AJ206" s="64">
        <f t="shared" si="86"/>
        <v>82.5</v>
      </c>
      <c r="AK206" s="63">
        <f t="shared" si="110"/>
        <v>5.8700000000000002E-2</v>
      </c>
      <c r="AL206" s="57" t="e">
        <f t="shared" si="87"/>
        <v>#REF!</v>
      </c>
      <c r="AM206" s="65" t="e">
        <f t="shared" si="111"/>
        <v>#REF!</v>
      </c>
      <c r="AR206" s="49"/>
    </row>
    <row r="207" spans="1:44" ht="12.75" customHeight="1" x14ac:dyDescent="0.3">
      <c r="A207" s="48">
        <v>198</v>
      </c>
      <c r="B207" s="48" t="s">
        <v>261</v>
      </c>
      <c r="C207" s="49">
        <v>12641524500</v>
      </c>
      <c r="D207" s="49">
        <f t="shared" si="88"/>
        <v>40994808.930159368</v>
      </c>
      <c r="E207" s="59">
        <v>2877851000</v>
      </c>
      <c r="F207" s="49">
        <f t="shared" si="112"/>
        <v>45180470.463738538</v>
      </c>
      <c r="G207" s="49">
        <f t="shared" si="89"/>
        <v>86175279</v>
      </c>
      <c r="H207" s="50">
        <v>72084954.660506412</v>
      </c>
      <c r="I207" s="51">
        <f t="shared" si="90"/>
        <v>1.1954683110484543</v>
      </c>
      <c r="J207" s="28">
        <f t="shared" si="91"/>
        <v>59470088</v>
      </c>
      <c r="K207" s="28">
        <f t="shared" si="92"/>
        <v>59470088</v>
      </c>
      <c r="L207" s="52">
        <f t="shared" si="93"/>
        <v>82.5</v>
      </c>
      <c r="M207" s="91"/>
      <c r="N207" s="53">
        <v>55811396</v>
      </c>
      <c r="O207" s="54">
        <v>3.7100000000000001E-2</v>
      </c>
      <c r="P207" s="28">
        <f t="shared" si="94"/>
        <v>57881999</v>
      </c>
      <c r="Q207" s="55">
        <f t="shared" si="95"/>
        <v>80.296920865946163</v>
      </c>
      <c r="R207" s="55">
        <f t="shared" si="96"/>
        <v>2.2030791340538372</v>
      </c>
      <c r="S207" s="56">
        <f t="shared" si="97"/>
        <v>0</v>
      </c>
      <c r="T207" s="28">
        <f t="shared" si="98"/>
        <v>0</v>
      </c>
      <c r="U207" s="57">
        <f t="shared" si="99"/>
        <v>0</v>
      </c>
      <c r="V207" s="57" t="e">
        <f t="shared" si="85"/>
        <v>#REF!</v>
      </c>
      <c r="W207" s="57">
        <f t="shared" si="100"/>
        <v>0</v>
      </c>
      <c r="X207" s="50" t="e">
        <f t="shared" si="101"/>
        <v>#REF!</v>
      </c>
      <c r="Y207" s="58" t="e">
        <f t="shared" si="102"/>
        <v>#REF!</v>
      </c>
      <c r="AA207" s="28">
        <f t="shared" si="103"/>
        <v>-1588089</v>
      </c>
      <c r="AB207" s="28">
        <f t="shared" si="104"/>
        <v>-1588089</v>
      </c>
      <c r="AC207" s="28">
        <f t="shared" si="105"/>
        <v>0</v>
      </c>
      <c r="AD207" s="55" t="e">
        <f t="shared" si="106"/>
        <v>#REF!</v>
      </c>
      <c r="AG207" s="61" t="str">
        <f t="shared" si="107"/>
        <v>198</v>
      </c>
      <c r="AH207" s="62" t="str">
        <f t="shared" si="108"/>
        <v>Natick</v>
      </c>
      <c r="AI207" s="63">
        <f t="shared" si="109"/>
        <v>1.1954683110484543</v>
      </c>
      <c r="AJ207" s="64">
        <f t="shared" si="86"/>
        <v>82.5</v>
      </c>
      <c r="AK207" s="63">
        <f t="shared" si="110"/>
        <v>3.7100000000000001E-2</v>
      </c>
      <c r="AL207" s="57" t="e">
        <f t="shared" si="87"/>
        <v>#REF!</v>
      </c>
      <c r="AM207" s="65" t="e">
        <f t="shared" si="111"/>
        <v>#REF!</v>
      </c>
      <c r="AR207" s="49"/>
    </row>
    <row r="208" spans="1:44" ht="12.75" customHeight="1" x14ac:dyDescent="0.3">
      <c r="A208" s="48">
        <v>199</v>
      </c>
      <c r="B208" s="48" t="s">
        <v>262</v>
      </c>
      <c r="C208" s="49">
        <v>14275936100</v>
      </c>
      <c r="D208" s="49">
        <f t="shared" si="88"/>
        <v>46294991.772445209</v>
      </c>
      <c r="E208" s="59">
        <v>4740218000</v>
      </c>
      <c r="F208" s="49">
        <f t="shared" si="112"/>
        <v>74418473.8336633</v>
      </c>
      <c r="G208" s="49">
        <f t="shared" si="89"/>
        <v>120713466</v>
      </c>
      <c r="H208" s="50">
        <v>75899672.83615844</v>
      </c>
      <c r="I208" s="51">
        <f t="shared" si="90"/>
        <v>1.5904346025387921</v>
      </c>
      <c r="J208" s="28">
        <f t="shared" si="91"/>
        <v>62617230</v>
      </c>
      <c r="K208" s="28">
        <f t="shared" si="92"/>
        <v>62617230</v>
      </c>
      <c r="L208" s="52">
        <f t="shared" si="93"/>
        <v>82.5</v>
      </c>
      <c r="M208" s="91"/>
      <c r="N208" s="53">
        <v>60895806</v>
      </c>
      <c r="O208" s="54">
        <v>6.0499999999999998E-2</v>
      </c>
      <c r="P208" s="28">
        <f t="shared" si="94"/>
        <v>64580002</v>
      </c>
      <c r="Q208" s="55">
        <f t="shared" si="95"/>
        <v>85.086008393483127</v>
      </c>
      <c r="R208" s="55">
        <f t="shared" si="96"/>
        <v>0</v>
      </c>
      <c r="S208" s="56">
        <f t="shared" si="97"/>
        <v>0</v>
      </c>
      <c r="T208" s="28">
        <f t="shared" si="98"/>
        <v>0</v>
      </c>
      <c r="U208" s="57">
        <f t="shared" si="99"/>
        <v>1962772</v>
      </c>
      <c r="V208" s="57" t="e">
        <f t="shared" si="85"/>
        <v>#REF!</v>
      </c>
      <c r="W208" s="57">
        <f t="shared" si="100"/>
        <v>0</v>
      </c>
      <c r="X208" s="50" t="e">
        <f t="shared" si="101"/>
        <v>#REF!</v>
      </c>
      <c r="Y208" s="58" t="e">
        <f t="shared" si="102"/>
        <v>#REF!</v>
      </c>
      <c r="AA208" s="28">
        <f t="shared" si="103"/>
        <v>0</v>
      </c>
      <c r="AB208" s="28">
        <f t="shared" si="104"/>
        <v>0</v>
      </c>
      <c r="AC208" s="28" t="e">
        <f t="shared" si="105"/>
        <v>#REF!</v>
      </c>
      <c r="AD208" s="55" t="e">
        <f t="shared" si="106"/>
        <v>#REF!</v>
      </c>
      <c r="AG208" s="61" t="str">
        <f t="shared" si="107"/>
        <v>199</v>
      </c>
      <c r="AH208" s="62" t="str">
        <f t="shared" si="108"/>
        <v>Needham</v>
      </c>
      <c r="AI208" s="63">
        <f t="shared" si="109"/>
        <v>1.5904346025387921</v>
      </c>
      <c r="AJ208" s="64">
        <f t="shared" si="86"/>
        <v>82.5</v>
      </c>
      <c r="AK208" s="63">
        <f t="shared" si="110"/>
        <v>6.0499999999999998E-2</v>
      </c>
      <c r="AL208" s="57" t="e">
        <f t="shared" si="87"/>
        <v>#REF!</v>
      </c>
      <c r="AM208" s="65" t="e">
        <f t="shared" si="111"/>
        <v>#REF!</v>
      </c>
      <c r="AR208" s="49"/>
    </row>
    <row r="209" spans="1:44" ht="12.75" customHeight="1" x14ac:dyDescent="0.3">
      <c r="A209" s="48">
        <v>200</v>
      </c>
      <c r="B209" s="48" t="s">
        <v>263</v>
      </c>
      <c r="C209" s="49">
        <v>59293400</v>
      </c>
      <c r="D209" s="49">
        <f t="shared" si="88"/>
        <v>192280.73353174387</v>
      </c>
      <c r="E209" s="59">
        <v>8178000</v>
      </c>
      <c r="F209" s="49">
        <f t="shared" si="112"/>
        <v>128389.51267888914</v>
      </c>
      <c r="G209" s="49">
        <f t="shared" si="89"/>
        <v>320670</v>
      </c>
      <c r="H209" s="50">
        <v>123072.46</v>
      </c>
      <c r="I209" s="51">
        <f t="shared" si="90"/>
        <v>2.605538233330186</v>
      </c>
      <c r="J209" s="28">
        <f t="shared" si="91"/>
        <v>101535</v>
      </c>
      <c r="K209" s="28">
        <f t="shared" si="92"/>
        <v>101535</v>
      </c>
      <c r="L209" s="52">
        <f t="shared" si="93"/>
        <v>82.5</v>
      </c>
      <c r="M209" s="91"/>
      <c r="N209" s="53">
        <v>151346</v>
      </c>
      <c r="O209" s="54">
        <v>6.54E-2</v>
      </c>
      <c r="P209" s="28">
        <f t="shared" si="94"/>
        <v>161244</v>
      </c>
      <c r="Q209" s="55">
        <f t="shared" si="95"/>
        <v>131.01550094960317</v>
      </c>
      <c r="R209" s="55">
        <f t="shared" si="96"/>
        <v>0</v>
      </c>
      <c r="S209" s="56">
        <f t="shared" si="97"/>
        <v>0</v>
      </c>
      <c r="T209" s="28">
        <f t="shared" si="98"/>
        <v>0</v>
      </c>
      <c r="U209" s="57">
        <f t="shared" si="99"/>
        <v>59709</v>
      </c>
      <c r="V209" s="57" t="e">
        <f t="shared" si="85"/>
        <v>#REF!</v>
      </c>
      <c r="W209" s="57">
        <f t="shared" si="100"/>
        <v>0</v>
      </c>
      <c r="X209" s="50" t="e">
        <f t="shared" si="101"/>
        <v>#REF!</v>
      </c>
      <c r="Y209" s="58" t="e">
        <f t="shared" si="102"/>
        <v>#REF!</v>
      </c>
      <c r="AA209" s="28">
        <f t="shared" si="103"/>
        <v>0</v>
      </c>
      <c r="AB209" s="28">
        <f t="shared" si="104"/>
        <v>0</v>
      </c>
      <c r="AC209" s="28" t="e">
        <f t="shared" si="105"/>
        <v>#REF!</v>
      </c>
      <c r="AD209" s="55" t="e">
        <f t="shared" si="106"/>
        <v>#REF!</v>
      </c>
      <c r="AG209" s="61" t="str">
        <f t="shared" si="107"/>
        <v>200</v>
      </c>
      <c r="AH209" s="62" t="str">
        <f t="shared" si="108"/>
        <v>New Ashford</v>
      </c>
      <c r="AI209" s="63">
        <f t="shared" si="109"/>
        <v>2.605538233330186</v>
      </c>
      <c r="AJ209" s="64">
        <f t="shared" si="86"/>
        <v>82.5</v>
      </c>
      <c r="AK209" s="63">
        <f t="shared" si="110"/>
        <v>6.54E-2</v>
      </c>
      <c r="AL209" s="57" t="e">
        <f t="shared" si="87"/>
        <v>#REF!</v>
      </c>
      <c r="AM209" s="65" t="e">
        <f t="shared" si="111"/>
        <v>#REF!</v>
      </c>
      <c r="AR209" s="49"/>
    </row>
    <row r="210" spans="1:44" ht="12.75" customHeight="1" x14ac:dyDescent="0.3">
      <c r="A210" s="48">
        <v>201</v>
      </c>
      <c r="B210" s="48" t="s">
        <v>264</v>
      </c>
      <c r="C210" s="49">
        <v>11130331800</v>
      </c>
      <c r="D210" s="49">
        <f t="shared" si="88"/>
        <v>36094208.848804332</v>
      </c>
      <c r="E210" s="59">
        <v>2268733000</v>
      </c>
      <c r="F210" s="49">
        <f t="shared" si="112"/>
        <v>35617696.780204721</v>
      </c>
      <c r="G210" s="49">
        <f t="shared" si="89"/>
        <v>71711906</v>
      </c>
      <c r="H210" s="50">
        <v>335958225.14954102</v>
      </c>
      <c r="I210" s="51">
        <f t="shared" si="90"/>
        <v>0.21345483048697422</v>
      </c>
      <c r="J210" s="28">
        <f t="shared" si="91"/>
        <v>277165536</v>
      </c>
      <c r="K210" s="28">
        <f t="shared" si="92"/>
        <v>71711906</v>
      </c>
      <c r="L210" s="52">
        <f t="shared" si="93"/>
        <v>21.35</v>
      </c>
      <c r="M210" s="91"/>
      <c r="N210" s="53">
        <v>43524828</v>
      </c>
      <c r="O210" s="54">
        <v>4.6199999999999998E-2</v>
      </c>
      <c r="P210" s="28">
        <f t="shared" si="94"/>
        <v>45535675</v>
      </c>
      <c r="Q210" s="55">
        <f t="shared" si="95"/>
        <v>13.553969390013075</v>
      </c>
      <c r="R210" s="55">
        <f t="shared" si="96"/>
        <v>7.7960306099869268</v>
      </c>
      <c r="S210" s="56">
        <f t="shared" si="97"/>
        <v>0.02</v>
      </c>
      <c r="T210" s="28">
        <f t="shared" si="98"/>
        <v>870497</v>
      </c>
      <c r="U210" s="57">
        <f t="shared" si="99"/>
        <v>0</v>
      </c>
      <c r="V210" s="57" t="e">
        <f t="shared" si="85"/>
        <v>#REF!</v>
      </c>
      <c r="W210" s="57">
        <f t="shared" si="100"/>
        <v>0</v>
      </c>
      <c r="X210" s="50" t="e">
        <f t="shared" si="101"/>
        <v>#REF!</v>
      </c>
      <c r="Y210" s="58" t="e">
        <f t="shared" si="102"/>
        <v>#REF!</v>
      </c>
      <c r="AA210" s="28">
        <f t="shared" si="103"/>
        <v>-26176231</v>
      </c>
      <c r="AB210" s="28">
        <f t="shared" si="104"/>
        <v>-25305734</v>
      </c>
      <c r="AC210" s="28">
        <f t="shared" si="105"/>
        <v>0</v>
      </c>
      <c r="AD210" s="55" t="e">
        <f t="shared" si="106"/>
        <v>#REF!</v>
      </c>
      <c r="AG210" s="61" t="str">
        <f t="shared" si="107"/>
        <v>201</v>
      </c>
      <c r="AH210" s="62" t="str">
        <f t="shared" si="108"/>
        <v>New Bedford</v>
      </c>
      <c r="AI210" s="63">
        <f t="shared" si="109"/>
        <v>0.21345483048697422</v>
      </c>
      <c r="AJ210" s="64">
        <f t="shared" si="86"/>
        <v>21.35</v>
      </c>
      <c r="AK210" s="63">
        <f t="shared" si="110"/>
        <v>4.6199999999999998E-2</v>
      </c>
      <c r="AL210" s="57" t="e">
        <f t="shared" si="87"/>
        <v>#REF!</v>
      </c>
      <c r="AM210" s="65" t="e">
        <f t="shared" si="111"/>
        <v>#REF!</v>
      </c>
      <c r="AR210" s="49"/>
    </row>
    <row r="211" spans="1:44" ht="12.75" customHeight="1" x14ac:dyDescent="0.3">
      <c r="A211" s="48">
        <v>202</v>
      </c>
      <c r="B211" s="48" t="s">
        <v>265</v>
      </c>
      <c r="C211" s="49">
        <v>180575900</v>
      </c>
      <c r="D211" s="49">
        <f t="shared" si="88"/>
        <v>585584.00277526374</v>
      </c>
      <c r="E211" s="59">
        <v>48539000</v>
      </c>
      <c r="F211" s="49">
        <f t="shared" si="112"/>
        <v>762032.10515047691</v>
      </c>
      <c r="G211" s="49">
        <f t="shared" si="89"/>
        <v>1347616</v>
      </c>
      <c r="H211" s="50">
        <v>1840311.9958073637</v>
      </c>
      <c r="I211" s="51">
        <f t="shared" si="90"/>
        <v>0.73227583315772882</v>
      </c>
      <c r="J211" s="28">
        <f t="shared" si="91"/>
        <v>1518257</v>
      </c>
      <c r="K211" s="28">
        <f t="shared" si="92"/>
        <v>1347616</v>
      </c>
      <c r="L211" s="52">
        <f t="shared" si="93"/>
        <v>73.23</v>
      </c>
      <c r="M211" s="91"/>
      <c r="N211" s="53">
        <v>1128046</v>
      </c>
      <c r="O211" s="54">
        <v>3.3300000000000003E-2</v>
      </c>
      <c r="P211" s="28">
        <f t="shared" si="94"/>
        <v>1165610</v>
      </c>
      <c r="Q211" s="55">
        <f t="shared" si="95"/>
        <v>63.337629850564277</v>
      </c>
      <c r="R211" s="55">
        <f t="shared" si="96"/>
        <v>9.8923701494357275</v>
      </c>
      <c r="S211" s="56">
        <f t="shared" si="97"/>
        <v>0.02</v>
      </c>
      <c r="T211" s="28">
        <f t="shared" si="98"/>
        <v>22561</v>
      </c>
      <c r="U211" s="57">
        <f t="shared" si="99"/>
        <v>0</v>
      </c>
      <c r="V211" s="57" t="e">
        <f t="shared" si="85"/>
        <v>#REF!</v>
      </c>
      <c r="W211" s="57">
        <f t="shared" si="100"/>
        <v>0</v>
      </c>
      <c r="X211" s="50" t="e">
        <f t="shared" si="101"/>
        <v>#REF!</v>
      </c>
      <c r="Y211" s="58" t="e">
        <f t="shared" si="102"/>
        <v>#REF!</v>
      </c>
      <c r="AA211" s="28">
        <f t="shared" si="103"/>
        <v>-182006</v>
      </c>
      <c r="AB211" s="28">
        <f t="shared" si="104"/>
        <v>-159445</v>
      </c>
      <c r="AC211" s="28">
        <f t="shared" si="105"/>
        <v>0</v>
      </c>
      <c r="AD211" s="55" t="e">
        <f t="shared" si="106"/>
        <v>#REF!</v>
      </c>
      <c r="AG211" s="61" t="str">
        <f t="shared" si="107"/>
        <v>202</v>
      </c>
      <c r="AH211" s="62" t="str">
        <f t="shared" si="108"/>
        <v>New Braintree</v>
      </c>
      <c r="AI211" s="63">
        <f t="shared" si="109"/>
        <v>0.73227583315772882</v>
      </c>
      <c r="AJ211" s="64">
        <f t="shared" si="86"/>
        <v>73.23</v>
      </c>
      <c r="AK211" s="63">
        <f t="shared" si="110"/>
        <v>3.3300000000000003E-2</v>
      </c>
      <c r="AL211" s="57" t="e">
        <f t="shared" si="87"/>
        <v>#REF!</v>
      </c>
      <c r="AM211" s="65" t="e">
        <f t="shared" si="111"/>
        <v>#REF!</v>
      </c>
      <c r="AR211" s="49"/>
    </row>
    <row r="212" spans="1:44" ht="12.75" customHeight="1" x14ac:dyDescent="0.3">
      <c r="A212" s="48">
        <v>203</v>
      </c>
      <c r="B212" s="48" t="s">
        <v>266</v>
      </c>
      <c r="C212" s="49">
        <v>2798995100</v>
      </c>
      <c r="D212" s="49">
        <f t="shared" si="88"/>
        <v>9076774.6659789588</v>
      </c>
      <c r="E212" s="59">
        <v>900560000</v>
      </c>
      <c r="F212" s="49">
        <f t="shared" si="112"/>
        <v>14138231.785045292</v>
      </c>
      <c r="G212" s="49">
        <f t="shared" si="89"/>
        <v>23215006</v>
      </c>
      <c r="H212" s="50">
        <v>9265366.7896703966</v>
      </c>
      <c r="I212" s="51">
        <f t="shared" si="90"/>
        <v>2.5055679421004169</v>
      </c>
      <c r="J212" s="28">
        <f t="shared" si="91"/>
        <v>7643928</v>
      </c>
      <c r="K212" s="28">
        <f t="shared" si="92"/>
        <v>7643928</v>
      </c>
      <c r="L212" s="52">
        <f t="shared" si="93"/>
        <v>82.5</v>
      </c>
      <c r="M212" s="91"/>
      <c r="N212" s="53">
        <v>7442297</v>
      </c>
      <c r="O212" s="54">
        <v>5.28E-2</v>
      </c>
      <c r="P212" s="28">
        <f t="shared" si="94"/>
        <v>7835250</v>
      </c>
      <c r="Q212" s="55">
        <f t="shared" si="95"/>
        <v>84.564919855468872</v>
      </c>
      <c r="R212" s="55">
        <f t="shared" si="96"/>
        <v>0</v>
      </c>
      <c r="S212" s="56">
        <f t="shared" si="97"/>
        <v>0</v>
      </c>
      <c r="T212" s="28">
        <f t="shared" si="98"/>
        <v>0</v>
      </c>
      <c r="U212" s="57">
        <f t="shared" si="99"/>
        <v>191322</v>
      </c>
      <c r="V212" s="57" t="e">
        <f t="shared" si="85"/>
        <v>#REF!</v>
      </c>
      <c r="W212" s="57">
        <f t="shared" si="100"/>
        <v>0</v>
      </c>
      <c r="X212" s="50" t="e">
        <f t="shared" si="101"/>
        <v>#REF!</v>
      </c>
      <c r="Y212" s="58" t="e">
        <f t="shared" si="102"/>
        <v>#REF!</v>
      </c>
      <c r="AA212" s="28">
        <f t="shared" si="103"/>
        <v>0</v>
      </c>
      <c r="AB212" s="28">
        <f t="shared" si="104"/>
        <v>0</v>
      </c>
      <c r="AC212" s="28" t="e">
        <f t="shared" si="105"/>
        <v>#REF!</v>
      </c>
      <c r="AD212" s="55" t="e">
        <f t="shared" si="106"/>
        <v>#REF!</v>
      </c>
      <c r="AG212" s="61" t="str">
        <f t="shared" si="107"/>
        <v>203</v>
      </c>
      <c r="AH212" s="62" t="str">
        <f t="shared" si="108"/>
        <v>Newbury</v>
      </c>
      <c r="AI212" s="63">
        <f t="shared" si="109"/>
        <v>2.5055679421004169</v>
      </c>
      <c r="AJ212" s="64">
        <f t="shared" si="86"/>
        <v>82.5</v>
      </c>
      <c r="AK212" s="63">
        <f t="shared" si="110"/>
        <v>5.28E-2</v>
      </c>
      <c r="AL212" s="57" t="e">
        <f t="shared" si="87"/>
        <v>#REF!</v>
      </c>
      <c r="AM212" s="65" t="e">
        <f t="shared" si="111"/>
        <v>#REF!</v>
      </c>
      <c r="AR212" s="49"/>
    </row>
    <row r="213" spans="1:44" ht="12.75" customHeight="1" x14ac:dyDescent="0.3">
      <c r="A213" s="48">
        <v>204</v>
      </c>
      <c r="B213" s="48" t="s">
        <v>267</v>
      </c>
      <c r="C213" s="49">
        <v>7410005500</v>
      </c>
      <c r="D213" s="49">
        <f t="shared" si="88"/>
        <v>24029677.721538257</v>
      </c>
      <c r="E213" s="59">
        <v>1690678000</v>
      </c>
      <c r="F213" s="49">
        <f t="shared" si="112"/>
        <v>26542592.873186469</v>
      </c>
      <c r="G213" s="49">
        <f t="shared" si="89"/>
        <v>50572271</v>
      </c>
      <c r="H213" s="50">
        <v>27502829.497074857</v>
      </c>
      <c r="I213" s="51">
        <f t="shared" si="90"/>
        <v>1.8388024768643807</v>
      </c>
      <c r="J213" s="28">
        <f t="shared" si="91"/>
        <v>22689834</v>
      </c>
      <c r="K213" s="28">
        <f t="shared" si="92"/>
        <v>22689834</v>
      </c>
      <c r="L213" s="52">
        <f t="shared" si="93"/>
        <v>82.5</v>
      </c>
      <c r="M213" s="91"/>
      <c r="N213" s="53">
        <v>23226567</v>
      </c>
      <c r="O213" s="54">
        <v>3.9300000000000002E-2</v>
      </c>
      <c r="P213" s="28">
        <f t="shared" si="94"/>
        <v>24139371</v>
      </c>
      <c r="Q213" s="55">
        <f t="shared" si="95"/>
        <v>87.770500131877014</v>
      </c>
      <c r="R213" s="55">
        <f t="shared" si="96"/>
        <v>0</v>
      </c>
      <c r="S213" s="56">
        <f t="shared" si="97"/>
        <v>0</v>
      </c>
      <c r="T213" s="28">
        <f t="shared" si="98"/>
        <v>0</v>
      </c>
      <c r="U213" s="57">
        <f t="shared" si="99"/>
        <v>1449537</v>
      </c>
      <c r="V213" s="57" t="e">
        <f t="shared" si="85"/>
        <v>#REF!</v>
      </c>
      <c r="W213" s="57">
        <f t="shared" si="100"/>
        <v>0</v>
      </c>
      <c r="X213" s="50" t="e">
        <f t="shared" si="101"/>
        <v>#REF!</v>
      </c>
      <c r="Y213" s="58" t="e">
        <f t="shared" si="102"/>
        <v>#REF!</v>
      </c>
      <c r="AA213" s="28">
        <f t="shared" si="103"/>
        <v>0</v>
      </c>
      <c r="AB213" s="28">
        <f t="shared" si="104"/>
        <v>0</v>
      </c>
      <c r="AC213" s="28" t="e">
        <f t="shared" si="105"/>
        <v>#REF!</v>
      </c>
      <c r="AD213" s="55" t="e">
        <f t="shared" si="106"/>
        <v>#REF!</v>
      </c>
      <c r="AG213" s="61" t="str">
        <f t="shared" si="107"/>
        <v>204</v>
      </c>
      <c r="AH213" s="62" t="str">
        <f t="shared" si="108"/>
        <v>Newburyport</v>
      </c>
      <c r="AI213" s="63">
        <f t="shared" si="109"/>
        <v>1.8388024768643807</v>
      </c>
      <c r="AJ213" s="64">
        <f t="shared" si="86"/>
        <v>82.5</v>
      </c>
      <c r="AK213" s="63">
        <f t="shared" si="110"/>
        <v>3.9300000000000002E-2</v>
      </c>
      <c r="AL213" s="57" t="e">
        <f t="shared" si="87"/>
        <v>#REF!</v>
      </c>
      <c r="AM213" s="65" t="e">
        <f t="shared" si="111"/>
        <v>#REF!</v>
      </c>
      <c r="AR213" s="49"/>
    </row>
    <row r="214" spans="1:44" ht="12.75" customHeight="1" x14ac:dyDescent="0.3">
      <c r="A214" s="48">
        <v>205</v>
      </c>
      <c r="B214" s="48" t="s">
        <v>268</v>
      </c>
      <c r="C214" s="49">
        <v>824064700</v>
      </c>
      <c r="D214" s="49">
        <f t="shared" si="88"/>
        <v>2672333.9358784696</v>
      </c>
      <c r="E214" s="59">
        <v>66772000</v>
      </c>
      <c r="F214" s="49">
        <f t="shared" si="112"/>
        <v>1048278.8628753712</v>
      </c>
      <c r="G214" s="49">
        <f t="shared" si="89"/>
        <v>3720613</v>
      </c>
      <c r="H214" s="50">
        <v>1712172.5194397338</v>
      </c>
      <c r="I214" s="51">
        <f t="shared" si="90"/>
        <v>2.1730362786207307</v>
      </c>
      <c r="J214" s="28">
        <f t="shared" si="91"/>
        <v>1412542</v>
      </c>
      <c r="K214" s="28">
        <f t="shared" si="92"/>
        <v>1412542</v>
      </c>
      <c r="L214" s="52">
        <f t="shared" si="93"/>
        <v>82.5</v>
      </c>
      <c r="M214" s="91"/>
      <c r="N214" s="53">
        <v>1289160</v>
      </c>
      <c r="O214" s="54">
        <v>4.7600000000000003E-2</v>
      </c>
      <c r="P214" s="28">
        <f t="shared" si="94"/>
        <v>1350524</v>
      </c>
      <c r="Q214" s="55">
        <f t="shared" si="95"/>
        <v>78.877799092460947</v>
      </c>
      <c r="R214" s="55">
        <f t="shared" si="96"/>
        <v>3.6222009075390531</v>
      </c>
      <c r="S214" s="56">
        <f t="shared" si="97"/>
        <v>0.01</v>
      </c>
      <c r="T214" s="28">
        <f t="shared" si="98"/>
        <v>12892</v>
      </c>
      <c r="U214" s="57">
        <f t="shared" si="99"/>
        <v>0</v>
      </c>
      <c r="V214" s="57" t="e">
        <f t="shared" si="85"/>
        <v>#REF!</v>
      </c>
      <c r="W214" s="57">
        <f t="shared" si="100"/>
        <v>49126</v>
      </c>
      <c r="X214" s="50" t="e">
        <f t="shared" si="101"/>
        <v>#REF!</v>
      </c>
      <c r="Y214" s="58" t="e">
        <f t="shared" si="102"/>
        <v>#REF!</v>
      </c>
      <c r="AA214" s="28">
        <f t="shared" si="103"/>
        <v>-62018</v>
      </c>
      <c r="AB214" s="28">
        <f t="shared" si="104"/>
        <v>0</v>
      </c>
      <c r="AC214" s="28">
        <f t="shared" si="105"/>
        <v>0</v>
      </c>
      <c r="AD214" s="55" t="e">
        <f t="shared" si="106"/>
        <v>#REF!</v>
      </c>
      <c r="AG214" s="61" t="str">
        <f t="shared" si="107"/>
        <v>205</v>
      </c>
      <c r="AH214" s="62" t="str">
        <f t="shared" si="108"/>
        <v>New Marlborough</v>
      </c>
      <c r="AI214" s="63">
        <f t="shared" si="109"/>
        <v>2.1730362786207307</v>
      </c>
      <c r="AJ214" s="64">
        <f t="shared" si="86"/>
        <v>82.5</v>
      </c>
      <c r="AK214" s="63">
        <f t="shared" si="110"/>
        <v>4.7600000000000003E-2</v>
      </c>
      <c r="AL214" s="57" t="e">
        <f t="shared" si="87"/>
        <v>#REF!</v>
      </c>
      <c r="AM214" s="65" t="e">
        <f t="shared" si="111"/>
        <v>#REF!</v>
      </c>
      <c r="AR214" s="49"/>
    </row>
    <row r="215" spans="1:44" ht="12.75" customHeight="1" x14ac:dyDescent="0.3">
      <c r="A215" s="48">
        <v>206</v>
      </c>
      <c r="B215" s="48" t="s">
        <v>269</v>
      </c>
      <c r="C215" s="49">
        <v>177513700</v>
      </c>
      <c r="D215" s="49">
        <f t="shared" si="88"/>
        <v>575653.68907726521</v>
      </c>
      <c r="E215" s="59">
        <v>30577000</v>
      </c>
      <c r="F215" s="49">
        <f t="shared" si="112"/>
        <v>480039.87884353061</v>
      </c>
      <c r="G215" s="49">
        <f t="shared" si="89"/>
        <v>1055694</v>
      </c>
      <c r="H215" s="50">
        <v>1401279.9937334559</v>
      </c>
      <c r="I215" s="51">
        <f t="shared" si="90"/>
        <v>0.75337834317272678</v>
      </c>
      <c r="J215" s="28">
        <f t="shared" si="91"/>
        <v>1156056</v>
      </c>
      <c r="K215" s="28">
        <f t="shared" si="92"/>
        <v>1055694</v>
      </c>
      <c r="L215" s="52">
        <f t="shared" si="93"/>
        <v>75.34</v>
      </c>
      <c r="M215" s="91"/>
      <c r="N215" s="53">
        <v>897397</v>
      </c>
      <c r="O215" s="54">
        <v>-3.0000000000000001E-3</v>
      </c>
      <c r="P215" s="28">
        <f t="shared" si="94"/>
        <v>894705</v>
      </c>
      <c r="Q215" s="55">
        <f t="shared" si="95"/>
        <v>63.849123943903685</v>
      </c>
      <c r="R215" s="55">
        <f t="shared" si="96"/>
        <v>11.490876056096319</v>
      </c>
      <c r="S215" s="56">
        <f t="shared" si="97"/>
        <v>0.02</v>
      </c>
      <c r="T215" s="28">
        <f t="shared" si="98"/>
        <v>17948</v>
      </c>
      <c r="U215" s="57">
        <f t="shared" si="99"/>
        <v>0</v>
      </c>
      <c r="V215" s="57" t="e">
        <f t="shared" si="85"/>
        <v>#REF!</v>
      </c>
      <c r="W215" s="57">
        <f t="shared" si="100"/>
        <v>0</v>
      </c>
      <c r="X215" s="50" t="e">
        <f t="shared" si="101"/>
        <v>#REF!</v>
      </c>
      <c r="Y215" s="58" t="e">
        <f t="shared" si="102"/>
        <v>#REF!</v>
      </c>
      <c r="AA215" s="28">
        <f t="shared" si="103"/>
        <v>-160989</v>
      </c>
      <c r="AB215" s="28">
        <f t="shared" si="104"/>
        <v>-143041</v>
      </c>
      <c r="AC215" s="28">
        <f t="shared" si="105"/>
        <v>0</v>
      </c>
      <c r="AD215" s="55" t="e">
        <f t="shared" si="106"/>
        <v>#REF!</v>
      </c>
      <c r="AG215" s="61" t="str">
        <f t="shared" si="107"/>
        <v>206</v>
      </c>
      <c r="AH215" s="62" t="str">
        <f t="shared" si="108"/>
        <v>New Salem</v>
      </c>
      <c r="AI215" s="63">
        <f t="shared" si="109"/>
        <v>0.75337834317272678</v>
      </c>
      <c r="AJ215" s="64">
        <f t="shared" si="86"/>
        <v>75.34</v>
      </c>
      <c r="AK215" s="63">
        <f t="shared" si="110"/>
        <v>-3.0000000000000001E-3</v>
      </c>
      <c r="AL215" s="57" t="e">
        <f t="shared" si="87"/>
        <v>#REF!</v>
      </c>
      <c r="AM215" s="65" t="e">
        <f t="shared" si="111"/>
        <v>#REF!</v>
      </c>
      <c r="AR215" s="49"/>
    </row>
    <row r="216" spans="1:44" ht="12.75" customHeight="1" x14ac:dyDescent="0.3">
      <c r="A216" s="48">
        <v>207</v>
      </c>
      <c r="B216" s="48" t="s">
        <v>270</v>
      </c>
      <c r="C216" s="49">
        <v>44546079500</v>
      </c>
      <c r="D216" s="49">
        <f t="shared" si="88"/>
        <v>144457103.86355612</v>
      </c>
      <c r="E216" s="59">
        <v>15271827000</v>
      </c>
      <c r="F216" s="49">
        <f t="shared" si="112"/>
        <v>239758183.69360498</v>
      </c>
      <c r="G216" s="49">
        <f t="shared" si="89"/>
        <v>384215288</v>
      </c>
      <c r="H216" s="50">
        <v>163854442.56515002</v>
      </c>
      <c r="I216" s="51">
        <f t="shared" si="90"/>
        <v>2.3448573135100226</v>
      </c>
      <c r="J216" s="28">
        <f t="shared" si="91"/>
        <v>135179915</v>
      </c>
      <c r="K216" s="28">
        <f t="shared" si="92"/>
        <v>135179915</v>
      </c>
      <c r="L216" s="52">
        <f t="shared" si="93"/>
        <v>82.5</v>
      </c>
      <c r="M216" s="91"/>
      <c r="N216" s="53">
        <v>131678028</v>
      </c>
      <c r="O216" s="54">
        <v>4.9299999999999997E-2</v>
      </c>
      <c r="P216" s="28">
        <f t="shared" si="94"/>
        <v>138169755</v>
      </c>
      <c r="Q216" s="55">
        <f t="shared" si="95"/>
        <v>84.324692597249808</v>
      </c>
      <c r="R216" s="55">
        <f t="shared" si="96"/>
        <v>0</v>
      </c>
      <c r="S216" s="56">
        <f t="shared" si="97"/>
        <v>0</v>
      </c>
      <c r="T216" s="28">
        <f t="shared" si="98"/>
        <v>0</v>
      </c>
      <c r="U216" s="57">
        <f t="shared" si="99"/>
        <v>2989840</v>
      </c>
      <c r="V216" s="57" t="e">
        <f t="shared" si="85"/>
        <v>#REF!</v>
      </c>
      <c r="W216" s="57">
        <f t="shared" si="100"/>
        <v>0</v>
      </c>
      <c r="X216" s="50" t="e">
        <f t="shared" si="101"/>
        <v>#REF!</v>
      </c>
      <c r="Y216" s="58" t="e">
        <f t="shared" si="102"/>
        <v>#REF!</v>
      </c>
      <c r="AA216" s="28">
        <f t="shared" si="103"/>
        <v>0</v>
      </c>
      <c r="AB216" s="28">
        <f t="shared" si="104"/>
        <v>0</v>
      </c>
      <c r="AC216" s="28" t="e">
        <f t="shared" si="105"/>
        <v>#REF!</v>
      </c>
      <c r="AD216" s="55" t="e">
        <f t="shared" si="106"/>
        <v>#REF!</v>
      </c>
      <c r="AG216" s="61" t="str">
        <f t="shared" si="107"/>
        <v>207</v>
      </c>
      <c r="AH216" s="62" t="str">
        <f t="shared" si="108"/>
        <v>Newton</v>
      </c>
      <c r="AI216" s="63">
        <f t="shared" si="109"/>
        <v>2.3448573135100226</v>
      </c>
      <c r="AJ216" s="64">
        <f t="shared" si="86"/>
        <v>82.5</v>
      </c>
      <c r="AK216" s="63">
        <f t="shared" si="110"/>
        <v>4.9299999999999997E-2</v>
      </c>
      <c r="AL216" s="57" t="e">
        <f t="shared" si="87"/>
        <v>#REF!</v>
      </c>
      <c r="AM216" s="65" t="e">
        <f t="shared" si="111"/>
        <v>#REF!</v>
      </c>
      <c r="AR216" s="49"/>
    </row>
    <row r="217" spans="1:44" ht="12.75" customHeight="1" x14ac:dyDescent="0.3">
      <c r="A217" s="48">
        <v>208</v>
      </c>
      <c r="B217" s="48" t="s">
        <v>271</v>
      </c>
      <c r="C217" s="49">
        <v>2848134600</v>
      </c>
      <c r="D217" s="49">
        <f t="shared" si="88"/>
        <v>9236127.6311552357</v>
      </c>
      <c r="E217" s="59">
        <v>867165000</v>
      </c>
      <c r="F217" s="49">
        <f t="shared" si="112"/>
        <v>13613951.059206273</v>
      </c>
      <c r="G217" s="49">
        <f t="shared" si="89"/>
        <v>22850079</v>
      </c>
      <c r="H217" s="50">
        <v>24029334.629113577</v>
      </c>
      <c r="I217" s="51">
        <f t="shared" si="90"/>
        <v>0.95092433280758393</v>
      </c>
      <c r="J217" s="28">
        <f t="shared" si="91"/>
        <v>19824201</v>
      </c>
      <c r="K217" s="28">
        <f t="shared" si="92"/>
        <v>19824201</v>
      </c>
      <c r="L217" s="52">
        <f t="shared" si="93"/>
        <v>82.5</v>
      </c>
      <c r="M217" s="91"/>
      <c r="N217" s="53">
        <v>17888396</v>
      </c>
      <c r="O217" s="54">
        <v>4.4299999999999999E-2</v>
      </c>
      <c r="P217" s="28">
        <f t="shared" si="94"/>
        <v>18680852</v>
      </c>
      <c r="Q217" s="55">
        <f t="shared" si="95"/>
        <v>77.741861305500166</v>
      </c>
      <c r="R217" s="55">
        <f t="shared" si="96"/>
        <v>4.7581386944998343</v>
      </c>
      <c r="S217" s="56">
        <f t="shared" si="97"/>
        <v>0.01</v>
      </c>
      <c r="T217" s="28">
        <f t="shared" si="98"/>
        <v>178884</v>
      </c>
      <c r="U217" s="57">
        <f t="shared" si="99"/>
        <v>0</v>
      </c>
      <c r="V217" s="57" t="e">
        <f t="shared" si="85"/>
        <v>#REF!</v>
      </c>
      <c r="W217" s="57">
        <f t="shared" si="100"/>
        <v>0</v>
      </c>
      <c r="X217" s="50" t="e">
        <f t="shared" si="101"/>
        <v>#REF!</v>
      </c>
      <c r="Y217" s="58" t="e">
        <f t="shared" si="102"/>
        <v>#REF!</v>
      </c>
      <c r="AA217" s="28">
        <f t="shared" si="103"/>
        <v>-1143349</v>
      </c>
      <c r="AB217" s="28">
        <f t="shared" si="104"/>
        <v>-964465</v>
      </c>
      <c r="AC217" s="28">
        <f t="shared" si="105"/>
        <v>0</v>
      </c>
      <c r="AD217" s="55" t="e">
        <f t="shared" si="106"/>
        <v>#REF!</v>
      </c>
      <c r="AG217" s="61" t="str">
        <f t="shared" si="107"/>
        <v>208</v>
      </c>
      <c r="AH217" s="62" t="str">
        <f t="shared" si="108"/>
        <v>Norfolk</v>
      </c>
      <c r="AI217" s="63">
        <f t="shared" si="109"/>
        <v>0.95092433280758393</v>
      </c>
      <c r="AJ217" s="64">
        <f t="shared" si="86"/>
        <v>82.5</v>
      </c>
      <c r="AK217" s="63">
        <f t="shared" si="110"/>
        <v>4.4299999999999999E-2</v>
      </c>
      <c r="AL217" s="57" t="e">
        <f t="shared" si="87"/>
        <v>#REF!</v>
      </c>
      <c r="AM217" s="65" t="e">
        <f t="shared" si="111"/>
        <v>#REF!</v>
      </c>
      <c r="AR217" s="49"/>
    </row>
    <row r="218" spans="1:44" ht="12.75" customHeight="1" x14ac:dyDescent="0.3">
      <c r="A218" s="48">
        <v>209</v>
      </c>
      <c r="B218" s="48" t="s">
        <v>272</v>
      </c>
      <c r="C218" s="49">
        <v>1043247700</v>
      </c>
      <c r="D218" s="49">
        <f t="shared" si="88"/>
        <v>3383115.7095276145</v>
      </c>
      <c r="E218" s="59">
        <v>262522000</v>
      </c>
      <c r="F218" s="49">
        <f t="shared" si="112"/>
        <v>4121432.0918913344</v>
      </c>
      <c r="G218" s="49">
        <f t="shared" si="89"/>
        <v>7504548</v>
      </c>
      <c r="H218" s="50">
        <v>26208229.21747537</v>
      </c>
      <c r="I218" s="51">
        <f t="shared" si="90"/>
        <v>0.28634319158793248</v>
      </c>
      <c r="J218" s="28">
        <f t="shared" si="91"/>
        <v>21621789</v>
      </c>
      <c r="K218" s="28">
        <f t="shared" si="92"/>
        <v>7504548</v>
      </c>
      <c r="L218" s="52">
        <f t="shared" si="93"/>
        <v>28.63</v>
      </c>
      <c r="M218" s="91"/>
      <c r="N218" s="53">
        <v>6683795</v>
      </c>
      <c r="O218" s="54">
        <v>4.6799999999999994E-2</v>
      </c>
      <c r="P218" s="28">
        <f t="shared" si="94"/>
        <v>6996597</v>
      </c>
      <c r="Q218" s="55">
        <f t="shared" si="95"/>
        <v>26.696183637369682</v>
      </c>
      <c r="R218" s="55">
        <f t="shared" si="96"/>
        <v>1.9338163626303171</v>
      </c>
      <c r="S218" s="56">
        <f t="shared" si="97"/>
        <v>0</v>
      </c>
      <c r="T218" s="28">
        <f t="shared" si="98"/>
        <v>0</v>
      </c>
      <c r="U218" s="57">
        <f t="shared" si="99"/>
        <v>0</v>
      </c>
      <c r="V218" s="57" t="e">
        <f t="shared" si="85"/>
        <v>#REF!</v>
      </c>
      <c r="W218" s="57">
        <f t="shared" si="100"/>
        <v>0</v>
      </c>
      <c r="X218" s="50" t="e">
        <f t="shared" si="101"/>
        <v>#REF!</v>
      </c>
      <c r="Y218" s="58" t="e">
        <f t="shared" si="102"/>
        <v>#REF!</v>
      </c>
      <c r="AA218" s="28">
        <f t="shared" si="103"/>
        <v>-507951</v>
      </c>
      <c r="AB218" s="28">
        <f t="shared" si="104"/>
        <v>-507951</v>
      </c>
      <c r="AC218" s="28">
        <f t="shared" si="105"/>
        <v>0</v>
      </c>
      <c r="AD218" s="55" t="e">
        <f t="shared" si="106"/>
        <v>#REF!</v>
      </c>
      <c r="AG218" s="61" t="str">
        <f t="shared" si="107"/>
        <v>209</v>
      </c>
      <c r="AH218" s="62" t="str">
        <f t="shared" si="108"/>
        <v>North Adams</v>
      </c>
      <c r="AI218" s="63">
        <f t="shared" si="109"/>
        <v>0.28634319158793248</v>
      </c>
      <c r="AJ218" s="64">
        <f t="shared" si="86"/>
        <v>28.63</v>
      </c>
      <c r="AK218" s="63">
        <f t="shared" si="110"/>
        <v>4.6799999999999994E-2</v>
      </c>
      <c r="AL218" s="57" t="e">
        <f t="shared" si="87"/>
        <v>#REF!</v>
      </c>
      <c r="AM218" s="65" t="e">
        <f t="shared" si="111"/>
        <v>#REF!</v>
      </c>
      <c r="AR218" s="49"/>
    </row>
    <row r="219" spans="1:44" ht="12.75" customHeight="1" x14ac:dyDescent="0.3">
      <c r="A219" s="48">
        <v>210</v>
      </c>
      <c r="B219" s="48" t="s">
        <v>273</v>
      </c>
      <c r="C219" s="49">
        <v>5357739600</v>
      </c>
      <c r="D219" s="49">
        <f t="shared" si="88"/>
        <v>17374448.089670554</v>
      </c>
      <c r="E219" s="59">
        <v>1293800000</v>
      </c>
      <c r="F219" s="49">
        <f t="shared" si="112"/>
        <v>20311855.160668474</v>
      </c>
      <c r="G219" s="49">
        <f t="shared" si="89"/>
        <v>37686303</v>
      </c>
      <c r="H219" s="50">
        <v>41866097.859999992</v>
      </c>
      <c r="I219" s="51">
        <f t="shared" si="90"/>
        <v>0.90016277910644538</v>
      </c>
      <c r="J219" s="28">
        <f t="shared" si="91"/>
        <v>34539531</v>
      </c>
      <c r="K219" s="28">
        <f t="shared" si="92"/>
        <v>34539531</v>
      </c>
      <c r="L219" s="52">
        <f t="shared" si="93"/>
        <v>82.5</v>
      </c>
      <c r="M219" s="91"/>
      <c r="N219" s="53">
        <v>32138971</v>
      </c>
      <c r="O219" s="54">
        <v>4.1099999999999998E-2</v>
      </c>
      <c r="P219" s="28">
        <f t="shared" si="94"/>
        <v>33459883</v>
      </c>
      <c r="Q219" s="55">
        <f t="shared" si="95"/>
        <v>79.921188527981926</v>
      </c>
      <c r="R219" s="55">
        <f t="shared" si="96"/>
        <v>2.5788114720180744</v>
      </c>
      <c r="S219" s="56">
        <f t="shared" si="97"/>
        <v>0.01</v>
      </c>
      <c r="T219" s="28">
        <f t="shared" si="98"/>
        <v>321390</v>
      </c>
      <c r="U219" s="57">
        <f t="shared" si="99"/>
        <v>0</v>
      </c>
      <c r="V219" s="57" t="e">
        <f t="shared" si="85"/>
        <v>#REF!</v>
      </c>
      <c r="W219" s="57">
        <f t="shared" si="100"/>
        <v>0</v>
      </c>
      <c r="X219" s="50" t="e">
        <f t="shared" si="101"/>
        <v>#REF!</v>
      </c>
      <c r="Y219" s="58" t="e">
        <f t="shared" si="102"/>
        <v>#REF!</v>
      </c>
      <c r="AA219" s="28">
        <f t="shared" si="103"/>
        <v>-1079648</v>
      </c>
      <c r="AB219" s="28">
        <f t="shared" si="104"/>
        <v>-758258</v>
      </c>
      <c r="AC219" s="28">
        <f t="shared" si="105"/>
        <v>0</v>
      </c>
      <c r="AD219" s="55" t="e">
        <f t="shared" si="106"/>
        <v>#REF!</v>
      </c>
      <c r="AG219" s="61" t="str">
        <f t="shared" si="107"/>
        <v>210</v>
      </c>
      <c r="AH219" s="62" t="str">
        <f t="shared" si="108"/>
        <v>Northampton</v>
      </c>
      <c r="AI219" s="63">
        <f t="shared" si="109"/>
        <v>0.90016277910644538</v>
      </c>
      <c r="AJ219" s="64">
        <f t="shared" si="86"/>
        <v>82.5</v>
      </c>
      <c r="AK219" s="63">
        <f t="shared" si="110"/>
        <v>4.1099999999999998E-2</v>
      </c>
      <c r="AL219" s="57" t="e">
        <f t="shared" si="87"/>
        <v>#REF!</v>
      </c>
      <c r="AM219" s="65" t="e">
        <f t="shared" si="111"/>
        <v>#REF!</v>
      </c>
      <c r="AR219" s="49"/>
    </row>
    <row r="220" spans="1:44" ht="12.75" customHeight="1" x14ac:dyDescent="0.3">
      <c r="A220" s="48">
        <v>211</v>
      </c>
      <c r="B220" s="48" t="s">
        <v>274</v>
      </c>
      <c r="C220" s="49">
        <v>8645197100</v>
      </c>
      <c r="D220" s="49">
        <f t="shared" si="88"/>
        <v>28035242.369547114</v>
      </c>
      <c r="E220" s="59">
        <v>2299963000</v>
      </c>
      <c r="F220" s="49">
        <f t="shared" si="112"/>
        <v>36107988.352833934</v>
      </c>
      <c r="G220" s="49">
        <f t="shared" si="89"/>
        <v>64143231</v>
      </c>
      <c r="H220" s="50">
        <v>62130450.120726161</v>
      </c>
      <c r="I220" s="51">
        <f t="shared" si="90"/>
        <v>1.032396045342707</v>
      </c>
      <c r="J220" s="28">
        <f t="shared" si="91"/>
        <v>51257621</v>
      </c>
      <c r="K220" s="28">
        <f t="shared" si="92"/>
        <v>51257621</v>
      </c>
      <c r="L220" s="52">
        <f t="shared" si="93"/>
        <v>82.5</v>
      </c>
      <c r="M220" s="91"/>
      <c r="N220" s="53">
        <v>48289699</v>
      </c>
      <c r="O220" s="54">
        <v>5.2200000000000003E-2</v>
      </c>
      <c r="P220" s="28">
        <f t="shared" si="94"/>
        <v>50810421</v>
      </c>
      <c r="Q220" s="55">
        <f t="shared" si="95"/>
        <v>81.780223547825386</v>
      </c>
      <c r="R220" s="55">
        <f t="shared" si="96"/>
        <v>0.71977645217461372</v>
      </c>
      <c r="S220" s="56">
        <f t="shared" si="97"/>
        <v>0</v>
      </c>
      <c r="T220" s="28">
        <f t="shared" si="98"/>
        <v>0</v>
      </c>
      <c r="U220" s="57">
        <f t="shared" si="99"/>
        <v>0</v>
      </c>
      <c r="V220" s="57" t="e">
        <f t="shared" si="85"/>
        <v>#REF!</v>
      </c>
      <c r="W220" s="57">
        <f t="shared" si="100"/>
        <v>0</v>
      </c>
      <c r="X220" s="50" t="e">
        <f t="shared" si="101"/>
        <v>#REF!</v>
      </c>
      <c r="Y220" s="58" t="e">
        <f t="shared" si="102"/>
        <v>#REF!</v>
      </c>
      <c r="AA220" s="28">
        <f t="shared" si="103"/>
        <v>-447200</v>
      </c>
      <c r="AB220" s="28">
        <f t="shared" si="104"/>
        <v>-447200</v>
      </c>
      <c r="AC220" s="28">
        <f t="shared" si="105"/>
        <v>0</v>
      </c>
      <c r="AD220" s="55" t="e">
        <f t="shared" si="106"/>
        <v>#REF!</v>
      </c>
      <c r="AG220" s="61" t="str">
        <f t="shared" si="107"/>
        <v>211</v>
      </c>
      <c r="AH220" s="62" t="str">
        <f t="shared" si="108"/>
        <v>North Andover</v>
      </c>
      <c r="AI220" s="63">
        <f t="shared" si="109"/>
        <v>1.032396045342707</v>
      </c>
      <c r="AJ220" s="64">
        <f t="shared" si="86"/>
        <v>82.5</v>
      </c>
      <c r="AK220" s="63">
        <f t="shared" si="110"/>
        <v>5.2200000000000003E-2</v>
      </c>
      <c r="AL220" s="57" t="e">
        <f t="shared" si="87"/>
        <v>#REF!</v>
      </c>
      <c r="AM220" s="65" t="e">
        <f t="shared" si="111"/>
        <v>#REF!</v>
      </c>
      <c r="AR220" s="49"/>
    </row>
    <row r="221" spans="1:44" ht="12.75" customHeight="1" x14ac:dyDescent="0.3">
      <c r="A221" s="48">
        <v>212</v>
      </c>
      <c r="B221" s="48" t="s">
        <v>275</v>
      </c>
      <c r="C221" s="49">
        <v>6085386300</v>
      </c>
      <c r="D221" s="49">
        <f t="shared" si="88"/>
        <v>19734111.074555088</v>
      </c>
      <c r="E221" s="59">
        <v>1580895000</v>
      </c>
      <c r="F221" s="49">
        <f t="shared" si="112"/>
        <v>24819068.066335589</v>
      </c>
      <c r="G221" s="49">
        <f t="shared" si="89"/>
        <v>44553179</v>
      </c>
      <c r="H221" s="50">
        <v>58512230.486385278</v>
      </c>
      <c r="I221" s="51">
        <f t="shared" si="90"/>
        <v>0.76143361190728676</v>
      </c>
      <c r="J221" s="28">
        <f t="shared" si="91"/>
        <v>48272590</v>
      </c>
      <c r="K221" s="28">
        <f t="shared" si="92"/>
        <v>44553179</v>
      </c>
      <c r="L221" s="52">
        <f t="shared" si="93"/>
        <v>76.14</v>
      </c>
      <c r="M221" s="91"/>
      <c r="N221" s="53">
        <v>37877201</v>
      </c>
      <c r="O221" s="54">
        <v>4.0399999999999998E-2</v>
      </c>
      <c r="P221" s="28">
        <f t="shared" si="94"/>
        <v>39407440</v>
      </c>
      <c r="Q221" s="55">
        <f t="shared" si="95"/>
        <v>67.349064755221363</v>
      </c>
      <c r="R221" s="55">
        <f t="shared" si="96"/>
        <v>8.7909352447786375</v>
      </c>
      <c r="S221" s="56">
        <f t="shared" si="97"/>
        <v>0.02</v>
      </c>
      <c r="T221" s="28">
        <f t="shared" si="98"/>
        <v>757544</v>
      </c>
      <c r="U221" s="57">
        <f t="shared" si="99"/>
        <v>0</v>
      </c>
      <c r="V221" s="57" t="e">
        <f t="shared" si="85"/>
        <v>#REF!</v>
      </c>
      <c r="W221" s="57">
        <f t="shared" si="100"/>
        <v>0</v>
      </c>
      <c r="X221" s="50" t="e">
        <f t="shared" si="101"/>
        <v>#REF!</v>
      </c>
      <c r="Y221" s="58" t="e">
        <f t="shared" si="102"/>
        <v>#REF!</v>
      </c>
      <c r="AA221" s="28">
        <f t="shared" si="103"/>
        <v>-5145739</v>
      </c>
      <c r="AB221" s="28">
        <f t="shared" si="104"/>
        <v>-4388195</v>
      </c>
      <c r="AC221" s="28">
        <f t="shared" si="105"/>
        <v>0</v>
      </c>
      <c r="AD221" s="55" t="e">
        <f t="shared" si="106"/>
        <v>#REF!</v>
      </c>
      <c r="AG221" s="61" t="str">
        <f t="shared" si="107"/>
        <v>212</v>
      </c>
      <c r="AH221" s="62" t="str">
        <f t="shared" si="108"/>
        <v>North Attleborough</v>
      </c>
      <c r="AI221" s="63">
        <f t="shared" si="109"/>
        <v>0.76143361190728676</v>
      </c>
      <c r="AJ221" s="64">
        <f t="shared" si="86"/>
        <v>76.14</v>
      </c>
      <c r="AK221" s="63">
        <f t="shared" si="110"/>
        <v>4.0399999999999998E-2</v>
      </c>
      <c r="AL221" s="57" t="e">
        <f t="shared" si="87"/>
        <v>#REF!</v>
      </c>
      <c r="AM221" s="65" t="e">
        <f t="shared" si="111"/>
        <v>#REF!</v>
      </c>
      <c r="AR221" s="49"/>
    </row>
    <row r="222" spans="1:44" ht="12.75" customHeight="1" x14ac:dyDescent="0.3">
      <c r="A222" s="48">
        <v>213</v>
      </c>
      <c r="B222" s="48" t="s">
        <v>276</v>
      </c>
      <c r="C222" s="49">
        <v>4541082800</v>
      </c>
      <c r="D222" s="49">
        <f t="shared" si="88"/>
        <v>14726137.003652772</v>
      </c>
      <c r="E222" s="59">
        <v>1197355000</v>
      </c>
      <c r="F222" s="49">
        <f t="shared" si="112"/>
        <v>18797728.656594682</v>
      </c>
      <c r="G222" s="49">
        <f t="shared" si="89"/>
        <v>33523866</v>
      </c>
      <c r="H222" s="50">
        <v>32914602.699692275</v>
      </c>
      <c r="I222" s="51">
        <f t="shared" si="90"/>
        <v>1.0185104254748736</v>
      </c>
      <c r="J222" s="28">
        <f t="shared" si="91"/>
        <v>27154547</v>
      </c>
      <c r="K222" s="28">
        <f t="shared" si="92"/>
        <v>27154547</v>
      </c>
      <c r="L222" s="52">
        <f t="shared" si="93"/>
        <v>82.5</v>
      </c>
      <c r="M222" s="91"/>
      <c r="N222" s="53">
        <v>26183331</v>
      </c>
      <c r="O222" s="54">
        <v>3.9199999999999999E-2</v>
      </c>
      <c r="P222" s="28">
        <f t="shared" si="94"/>
        <v>27209718</v>
      </c>
      <c r="Q222" s="55">
        <f t="shared" si="95"/>
        <v>82.667617921009835</v>
      </c>
      <c r="R222" s="55">
        <f t="shared" si="96"/>
        <v>0</v>
      </c>
      <c r="S222" s="56">
        <f t="shared" si="97"/>
        <v>0</v>
      </c>
      <c r="T222" s="28">
        <f t="shared" si="98"/>
        <v>0</v>
      </c>
      <c r="U222" s="57">
        <f t="shared" si="99"/>
        <v>55171</v>
      </c>
      <c r="V222" s="57" t="e">
        <f t="shared" si="85"/>
        <v>#REF!</v>
      </c>
      <c r="W222" s="57">
        <f t="shared" si="100"/>
        <v>0</v>
      </c>
      <c r="X222" s="50" t="e">
        <f t="shared" si="101"/>
        <v>#REF!</v>
      </c>
      <c r="Y222" s="58" t="e">
        <f t="shared" si="102"/>
        <v>#REF!</v>
      </c>
      <c r="AA222" s="28">
        <f t="shared" si="103"/>
        <v>0</v>
      </c>
      <c r="AB222" s="28">
        <f t="shared" si="104"/>
        <v>0</v>
      </c>
      <c r="AC222" s="28" t="e">
        <f t="shared" si="105"/>
        <v>#REF!</v>
      </c>
      <c r="AD222" s="55" t="e">
        <f t="shared" si="106"/>
        <v>#REF!</v>
      </c>
      <c r="AG222" s="61" t="str">
        <f t="shared" si="107"/>
        <v>213</v>
      </c>
      <c r="AH222" s="62" t="str">
        <f t="shared" si="108"/>
        <v>Northborough</v>
      </c>
      <c r="AI222" s="63">
        <f t="shared" si="109"/>
        <v>1.0185104254748736</v>
      </c>
      <c r="AJ222" s="64">
        <f t="shared" si="86"/>
        <v>82.5</v>
      </c>
      <c r="AK222" s="63">
        <f t="shared" si="110"/>
        <v>3.9199999999999999E-2</v>
      </c>
      <c r="AL222" s="57" t="e">
        <f t="shared" si="87"/>
        <v>#REF!</v>
      </c>
      <c r="AM222" s="65" t="e">
        <f t="shared" si="111"/>
        <v>#REF!</v>
      </c>
      <c r="AR222" s="49"/>
    </row>
    <row r="223" spans="1:44" ht="12.75" customHeight="1" x14ac:dyDescent="0.3">
      <c r="A223" s="48">
        <v>214</v>
      </c>
      <c r="B223" s="48" t="s">
        <v>277</v>
      </c>
      <c r="C223" s="49">
        <v>2765026100</v>
      </c>
      <c r="D223" s="49">
        <f t="shared" si="88"/>
        <v>8966617.646186877</v>
      </c>
      <c r="E223" s="59">
        <v>762526000</v>
      </c>
      <c r="F223" s="49">
        <f t="shared" si="112"/>
        <v>11971183.852406777</v>
      </c>
      <c r="G223" s="49">
        <f t="shared" si="89"/>
        <v>20937801</v>
      </c>
      <c r="H223" s="50">
        <v>31930336.763714612</v>
      </c>
      <c r="I223" s="51">
        <f t="shared" si="90"/>
        <v>0.65573379807862087</v>
      </c>
      <c r="J223" s="28">
        <f t="shared" si="91"/>
        <v>26342528</v>
      </c>
      <c r="K223" s="28">
        <f t="shared" si="92"/>
        <v>20937801</v>
      </c>
      <c r="L223" s="52">
        <f t="shared" si="93"/>
        <v>65.569999999999993</v>
      </c>
      <c r="M223" s="91"/>
      <c r="N223" s="53">
        <v>16884739</v>
      </c>
      <c r="O223" s="54">
        <v>3.6499999999999998E-2</v>
      </c>
      <c r="P223" s="28">
        <f t="shared" si="94"/>
        <v>17501032</v>
      </c>
      <c r="Q223" s="55">
        <f t="shared" si="95"/>
        <v>54.810045160212773</v>
      </c>
      <c r="R223" s="55">
        <f t="shared" si="96"/>
        <v>10.75995483978722</v>
      </c>
      <c r="S223" s="56">
        <f t="shared" si="97"/>
        <v>0.02</v>
      </c>
      <c r="T223" s="28">
        <f t="shared" si="98"/>
        <v>337695</v>
      </c>
      <c r="U223" s="57">
        <f t="shared" si="99"/>
        <v>0</v>
      </c>
      <c r="V223" s="57" t="e">
        <f t="shared" si="85"/>
        <v>#REF!</v>
      </c>
      <c r="W223" s="57">
        <f t="shared" si="100"/>
        <v>0</v>
      </c>
      <c r="X223" s="50" t="e">
        <f t="shared" si="101"/>
        <v>#REF!</v>
      </c>
      <c r="Y223" s="58" t="e">
        <f t="shared" si="102"/>
        <v>#REF!</v>
      </c>
      <c r="AA223" s="28">
        <f t="shared" si="103"/>
        <v>-3436769</v>
      </c>
      <c r="AB223" s="28">
        <f t="shared" si="104"/>
        <v>-3099074</v>
      </c>
      <c r="AC223" s="28">
        <f t="shared" si="105"/>
        <v>0</v>
      </c>
      <c r="AD223" s="55" t="e">
        <f t="shared" si="106"/>
        <v>#REF!</v>
      </c>
      <c r="AG223" s="61" t="str">
        <f t="shared" si="107"/>
        <v>214</v>
      </c>
      <c r="AH223" s="62" t="str">
        <f t="shared" si="108"/>
        <v>Northbridge</v>
      </c>
      <c r="AI223" s="63">
        <f t="shared" si="109"/>
        <v>0.65573379807862087</v>
      </c>
      <c r="AJ223" s="64">
        <f t="shared" si="86"/>
        <v>65.569999999999993</v>
      </c>
      <c r="AK223" s="63">
        <f t="shared" si="110"/>
        <v>3.6499999999999998E-2</v>
      </c>
      <c r="AL223" s="57" t="e">
        <f t="shared" si="87"/>
        <v>#REF!</v>
      </c>
      <c r="AM223" s="65" t="e">
        <f t="shared" si="111"/>
        <v>#REF!</v>
      </c>
      <c r="AR223" s="49"/>
    </row>
    <row r="224" spans="1:44" ht="12.75" customHeight="1" x14ac:dyDescent="0.3">
      <c r="A224" s="48">
        <v>215</v>
      </c>
      <c r="B224" s="48" t="s">
        <v>278</v>
      </c>
      <c r="C224" s="49">
        <v>675044400</v>
      </c>
      <c r="D224" s="49">
        <f t="shared" si="88"/>
        <v>2189080.6126566515</v>
      </c>
      <c r="E224" s="59">
        <v>175618000</v>
      </c>
      <c r="F224" s="49">
        <f t="shared" si="112"/>
        <v>2757093.3526095808</v>
      </c>
      <c r="G224" s="49">
        <f t="shared" si="89"/>
        <v>4946174</v>
      </c>
      <c r="H224" s="50">
        <v>9397600.2591646723</v>
      </c>
      <c r="I224" s="51">
        <f t="shared" si="90"/>
        <v>0.5263230892563685</v>
      </c>
      <c r="J224" s="28">
        <f t="shared" si="91"/>
        <v>7753020</v>
      </c>
      <c r="K224" s="28">
        <f t="shared" si="92"/>
        <v>4946174</v>
      </c>
      <c r="L224" s="52">
        <f t="shared" si="93"/>
        <v>52.63</v>
      </c>
      <c r="M224" s="91"/>
      <c r="N224" s="53">
        <v>3969251</v>
      </c>
      <c r="O224" s="54">
        <v>4.58E-2</v>
      </c>
      <c r="P224" s="28">
        <f t="shared" si="94"/>
        <v>4151043</v>
      </c>
      <c r="Q224" s="55">
        <f t="shared" si="95"/>
        <v>44.171308477947278</v>
      </c>
      <c r="R224" s="55">
        <f t="shared" si="96"/>
        <v>8.4586915220527246</v>
      </c>
      <c r="S224" s="56">
        <f t="shared" si="97"/>
        <v>0.02</v>
      </c>
      <c r="T224" s="28">
        <f t="shared" si="98"/>
        <v>79385</v>
      </c>
      <c r="U224" s="57">
        <f t="shared" si="99"/>
        <v>0</v>
      </c>
      <c r="V224" s="57" t="e">
        <f t="shared" si="85"/>
        <v>#REF!</v>
      </c>
      <c r="W224" s="57">
        <f t="shared" si="100"/>
        <v>0</v>
      </c>
      <c r="X224" s="50" t="e">
        <f t="shared" si="101"/>
        <v>#REF!</v>
      </c>
      <c r="Y224" s="58" t="e">
        <f t="shared" si="102"/>
        <v>#REF!</v>
      </c>
      <c r="AA224" s="28">
        <f t="shared" si="103"/>
        <v>-795131</v>
      </c>
      <c r="AB224" s="28">
        <f t="shared" si="104"/>
        <v>-715746</v>
      </c>
      <c r="AC224" s="28">
        <f t="shared" si="105"/>
        <v>0</v>
      </c>
      <c r="AD224" s="55" t="e">
        <f t="shared" si="106"/>
        <v>#REF!</v>
      </c>
      <c r="AG224" s="61" t="str">
        <f t="shared" si="107"/>
        <v>215</v>
      </c>
      <c r="AH224" s="62" t="str">
        <f t="shared" si="108"/>
        <v>North Brookfield</v>
      </c>
      <c r="AI224" s="63">
        <f t="shared" si="109"/>
        <v>0.5263230892563685</v>
      </c>
      <c r="AJ224" s="64">
        <f t="shared" si="86"/>
        <v>52.63</v>
      </c>
      <c r="AK224" s="63">
        <f t="shared" si="110"/>
        <v>4.58E-2</v>
      </c>
      <c r="AL224" s="57" t="e">
        <f t="shared" si="87"/>
        <v>#REF!</v>
      </c>
      <c r="AM224" s="65" t="e">
        <f t="shared" si="111"/>
        <v>#REF!</v>
      </c>
      <c r="AR224" s="49"/>
    </row>
    <row r="225" spans="1:44" ht="12.75" customHeight="1" x14ac:dyDescent="0.3">
      <c r="A225" s="48">
        <v>216</v>
      </c>
      <c r="B225" s="48" t="s">
        <v>279</v>
      </c>
      <c r="C225" s="49">
        <v>689983900</v>
      </c>
      <c r="D225" s="49">
        <f t="shared" si="88"/>
        <v>2237527.4552832763</v>
      </c>
      <c r="E225" s="59">
        <v>111583000</v>
      </c>
      <c r="F225" s="49">
        <f t="shared" si="112"/>
        <v>1751783.6871176921</v>
      </c>
      <c r="G225" s="49">
        <f t="shared" si="89"/>
        <v>3989311</v>
      </c>
      <c r="H225" s="50">
        <v>4664100.8101245873</v>
      </c>
      <c r="I225" s="51">
        <f t="shared" si="90"/>
        <v>0.85532263611031123</v>
      </c>
      <c r="J225" s="28">
        <f t="shared" si="91"/>
        <v>3847883</v>
      </c>
      <c r="K225" s="28">
        <f t="shared" si="92"/>
        <v>3847883</v>
      </c>
      <c r="L225" s="52">
        <f t="shared" si="93"/>
        <v>82.5</v>
      </c>
      <c r="M225" s="91"/>
      <c r="N225" s="53">
        <v>3490986</v>
      </c>
      <c r="O225" s="54">
        <v>3.4099999999999998E-2</v>
      </c>
      <c r="P225" s="28">
        <f t="shared" si="94"/>
        <v>3610029</v>
      </c>
      <c r="Q225" s="55">
        <f t="shared" si="95"/>
        <v>77.400321025727763</v>
      </c>
      <c r="R225" s="55">
        <f t="shared" si="96"/>
        <v>5.099678974272237</v>
      </c>
      <c r="S225" s="56">
        <f t="shared" si="97"/>
        <v>0.01</v>
      </c>
      <c r="T225" s="28">
        <f t="shared" si="98"/>
        <v>34910</v>
      </c>
      <c r="U225" s="57">
        <f t="shared" si="99"/>
        <v>0</v>
      </c>
      <c r="V225" s="57" t="e">
        <f t="shared" si="85"/>
        <v>#REF!</v>
      </c>
      <c r="W225" s="57">
        <f t="shared" si="100"/>
        <v>0</v>
      </c>
      <c r="X225" s="50" t="e">
        <f t="shared" si="101"/>
        <v>#REF!</v>
      </c>
      <c r="Y225" s="58" t="e">
        <f t="shared" si="102"/>
        <v>#REF!</v>
      </c>
      <c r="AA225" s="28">
        <f t="shared" si="103"/>
        <v>-237854</v>
      </c>
      <c r="AB225" s="28">
        <f t="shared" si="104"/>
        <v>-202944</v>
      </c>
      <c r="AC225" s="28">
        <f t="shared" si="105"/>
        <v>0</v>
      </c>
      <c r="AD225" s="55" t="e">
        <f t="shared" si="106"/>
        <v>#REF!</v>
      </c>
      <c r="AG225" s="61" t="str">
        <f t="shared" si="107"/>
        <v>216</v>
      </c>
      <c r="AH225" s="62" t="str">
        <f t="shared" si="108"/>
        <v>Northfield</v>
      </c>
      <c r="AI225" s="63">
        <f t="shared" si="109"/>
        <v>0.85532263611031123</v>
      </c>
      <c r="AJ225" s="64">
        <f t="shared" si="86"/>
        <v>82.5</v>
      </c>
      <c r="AK225" s="63">
        <f t="shared" si="110"/>
        <v>3.4099999999999998E-2</v>
      </c>
      <c r="AL225" s="57" t="e">
        <f t="shared" si="87"/>
        <v>#REF!</v>
      </c>
      <c r="AM225" s="65" t="e">
        <f t="shared" si="111"/>
        <v>#REF!</v>
      </c>
      <c r="AR225" s="49"/>
    </row>
    <row r="226" spans="1:44" ht="12.75" customHeight="1" x14ac:dyDescent="0.3">
      <c r="A226" s="48">
        <v>217</v>
      </c>
      <c r="B226" s="48" t="s">
        <v>280</v>
      </c>
      <c r="C226" s="49">
        <v>5003201100</v>
      </c>
      <c r="D226" s="49">
        <f t="shared" si="88"/>
        <v>16224726.150209429</v>
      </c>
      <c r="E226" s="59">
        <v>1371457000</v>
      </c>
      <c r="F226" s="49">
        <f t="shared" si="112"/>
        <v>21531021.752268434</v>
      </c>
      <c r="G226" s="49">
        <f t="shared" si="89"/>
        <v>37755748</v>
      </c>
      <c r="H226" s="50">
        <v>31769662.472041722</v>
      </c>
      <c r="I226" s="51">
        <f t="shared" si="90"/>
        <v>1.1884214392654067</v>
      </c>
      <c r="J226" s="28">
        <f t="shared" si="91"/>
        <v>26209972</v>
      </c>
      <c r="K226" s="28">
        <f t="shared" si="92"/>
        <v>26209972</v>
      </c>
      <c r="L226" s="52">
        <f t="shared" si="93"/>
        <v>82.5</v>
      </c>
      <c r="M226" s="91"/>
      <c r="N226" s="53">
        <v>24817511</v>
      </c>
      <c r="O226" s="54">
        <v>1.5800000000000002E-2</v>
      </c>
      <c r="P226" s="28">
        <f t="shared" si="94"/>
        <v>25209628</v>
      </c>
      <c r="Q226" s="55">
        <f t="shared" si="95"/>
        <v>79.351261670422986</v>
      </c>
      <c r="R226" s="55">
        <f t="shared" si="96"/>
        <v>3.1487383295770144</v>
      </c>
      <c r="S226" s="56">
        <f t="shared" si="97"/>
        <v>0.01</v>
      </c>
      <c r="T226" s="28">
        <f t="shared" si="98"/>
        <v>248175</v>
      </c>
      <c r="U226" s="57">
        <f t="shared" si="99"/>
        <v>0</v>
      </c>
      <c r="V226" s="57" t="e">
        <f t="shared" si="85"/>
        <v>#REF!</v>
      </c>
      <c r="W226" s="57">
        <f t="shared" si="100"/>
        <v>0</v>
      </c>
      <c r="X226" s="50" t="e">
        <f t="shared" si="101"/>
        <v>#REF!</v>
      </c>
      <c r="Y226" s="58" t="e">
        <f t="shared" si="102"/>
        <v>#REF!</v>
      </c>
      <c r="AA226" s="28">
        <f t="shared" si="103"/>
        <v>-1000344</v>
      </c>
      <c r="AB226" s="28">
        <f t="shared" si="104"/>
        <v>-752169</v>
      </c>
      <c r="AC226" s="28">
        <f t="shared" si="105"/>
        <v>0</v>
      </c>
      <c r="AD226" s="55" t="e">
        <f t="shared" si="106"/>
        <v>#REF!</v>
      </c>
      <c r="AG226" s="61" t="str">
        <f t="shared" si="107"/>
        <v>217</v>
      </c>
      <c r="AH226" s="62" t="str">
        <f t="shared" si="108"/>
        <v>North Reading</v>
      </c>
      <c r="AI226" s="63">
        <f t="shared" si="109"/>
        <v>1.1884214392654067</v>
      </c>
      <c r="AJ226" s="64">
        <f t="shared" si="86"/>
        <v>82.5</v>
      </c>
      <c r="AK226" s="63">
        <f t="shared" si="110"/>
        <v>1.5800000000000002E-2</v>
      </c>
      <c r="AL226" s="57" t="e">
        <f t="shared" si="87"/>
        <v>#REF!</v>
      </c>
      <c r="AM226" s="65" t="e">
        <f t="shared" si="111"/>
        <v>#REF!</v>
      </c>
      <c r="AR226" s="49"/>
    </row>
    <row r="227" spans="1:44" ht="12.75" customHeight="1" x14ac:dyDescent="0.3">
      <c r="A227" s="48">
        <v>218</v>
      </c>
      <c r="B227" s="48" t="s">
        <v>281</v>
      </c>
      <c r="C227" s="49">
        <v>3923573500</v>
      </c>
      <c r="D227" s="49">
        <f t="shared" si="88"/>
        <v>12723635.187823799</v>
      </c>
      <c r="E227" s="59">
        <v>892797000</v>
      </c>
      <c r="F227" s="49">
        <f t="shared" si="112"/>
        <v>14016357.514205696</v>
      </c>
      <c r="G227" s="49">
        <f t="shared" si="89"/>
        <v>26739993</v>
      </c>
      <c r="H227" s="50">
        <v>32366145.069259103</v>
      </c>
      <c r="I227" s="51">
        <f t="shared" si="90"/>
        <v>0.82617169708595473</v>
      </c>
      <c r="J227" s="28">
        <f t="shared" si="91"/>
        <v>26702070</v>
      </c>
      <c r="K227" s="28">
        <f t="shared" si="92"/>
        <v>26702070</v>
      </c>
      <c r="L227" s="52">
        <f t="shared" si="93"/>
        <v>82.5</v>
      </c>
      <c r="M227" s="91"/>
      <c r="N227" s="53">
        <v>24108678</v>
      </c>
      <c r="O227" s="54">
        <v>4.5600000000000002E-2</v>
      </c>
      <c r="P227" s="28">
        <f t="shared" si="94"/>
        <v>25208034</v>
      </c>
      <c r="Q227" s="55">
        <f t="shared" si="95"/>
        <v>77.883955429533771</v>
      </c>
      <c r="R227" s="55">
        <f t="shared" si="96"/>
        <v>4.6160445704662294</v>
      </c>
      <c r="S227" s="56">
        <f t="shared" si="97"/>
        <v>0.01</v>
      </c>
      <c r="T227" s="28">
        <f t="shared" si="98"/>
        <v>241087</v>
      </c>
      <c r="U227" s="57">
        <f t="shared" si="99"/>
        <v>0</v>
      </c>
      <c r="V227" s="57" t="e">
        <f t="shared" si="85"/>
        <v>#REF!</v>
      </c>
      <c r="W227" s="57">
        <f t="shared" si="100"/>
        <v>0</v>
      </c>
      <c r="X227" s="50" t="e">
        <f t="shared" si="101"/>
        <v>#REF!</v>
      </c>
      <c r="Y227" s="58" t="e">
        <f t="shared" si="102"/>
        <v>#REF!</v>
      </c>
      <c r="AA227" s="28">
        <f t="shared" si="103"/>
        <v>-1494036</v>
      </c>
      <c r="AB227" s="28">
        <f t="shared" si="104"/>
        <v>-1252949</v>
      </c>
      <c r="AC227" s="28">
        <f t="shared" si="105"/>
        <v>0</v>
      </c>
      <c r="AD227" s="55" t="e">
        <f t="shared" si="106"/>
        <v>#REF!</v>
      </c>
      <c r="AG227" s="61" t="str">
        <f t="shared" si="107"/>
        <v>218</v>
      </c>
      <c r="AH227" s="62" t="str">
        <f t="shared" si="108"/>
        <v>Norton</v>
      </c>
      <c r="AI227" s="63">
        <f t="shared" si="109"/>
        <v>0.82617169708595473</v>
      </c>
      <c r="AJ227" s="64">
        <f t="shared" si="86"/>
        <v>82.5</v>
      </c>
      <c r="AK227" s="63">
        <f t="shared" si="110"/>
        <v>4.5600000000000002E-2</v>
      </c>
      <c r="AL227" s="57" t="e">
        <f t="shared" si="87"/>
        <v>#REF!</v>
      </c>
      <c r="AM227" s="65" t="e">
        <f t="shared" si="111"/>
        <v>#REF!</v>
      </c>
      <c r="AR227" s="49"/>
    </row>
    <row r="228" spans="1:44" ht="12.75" customHeight="1" x14ac:dyDescent="0.3">
      <c r="A228" s="48">
        <v>219</v>
      </c>
      <c r="B228" s="48" t="s">
        <v>282</v>
      </c>
      <c r="C228" s="49">
        <v>4286721500</v>
      </c>
      <c r="D228" s="49">
        <f t="shared" si="88"/>
        <v>13901276.608632619</v>
      </c>
      <c r="E228" s="59">
        <v>1318670000</v>
      </c>
      <c r="F228" s="49">
        <f t="shared" si="112"/>
        <v>20702298.68968828</v>
      </c>
      <c r="G228" s="49">
        <f t="shared" si="89"/>
        <v>34603575</v>
      </c>
      <c r="H228" s="50">
        <v>28280176.067727048</v>
      </c>
      <c r="I228" s="51">
        <f t="shared" si="90"/>
        <v>1.2235982872641704</v>
      </c>
      <c r="J228" s="28">
        <f t="shared" si="91"/>
        <v>23331145</v>
      </c>
      <c r="K228" s="28">
        <f t="shared" si="92"/>
        <v>23331145</v>
      </c>
      <c r="L228" s="52">
        <f t="shared" si="93"/>
        <v>82.5</v>
      </c>
      <c r="M228" s="91"/>
      <c r="N228" s="53">
        <v>22404331</v>
      </c>
      <c r="O228" s="54">
        <v>4.2099999999999999E-2</v>
      </c>
      <c r="P228" s="28">
        <f t="shared" si="94"/>
        <v>23347553</v>
      </c>
      <c r="Q228" s="55">
        <f t="shared" si="95"/>
        <v>82.55801853597336</v>
      </c>
      <c r="R228" s="55">
        <f t="shared" si="96"/>
        <v>0</v>
      </c>
      <c r="S228" s="56">
        <f t="shared" si="97"/>
        <v>0</v>
      </c>
      <c r="T228" s="28">
        <f t="shared" si="98"/>
        <v>0</v>
      </c>
      <c r="U228" s="57">
        <f t="shared" si="99"/>
        <v>16408</v>
      </c>
      <c r="V228" s="57" t="e">
        <f t="shared" si="85"/>
        <v>#REF!</v>
      </c>
      <c r="W228" s="57">
        <f t="shared" si="100"/>
        <v>0</v>
      </c>
      <c r="X228" s="50" t="e">
        <f t="shared" si="101"/>
        <v>#REF!</v>
      </c>
      <c r="Y228" s="58" t="e">
        <f t="shared" si="102"/>
        <v>#REF!</v>
      </c>
      <c r="AA228" s="28">
        <f t="shared" si="103"/>
        <v>0</v>
      </c>
      <c r="AB228" s="28">
        <f t="shared" si="104"/>
        <v>0</v>
      </c>
      <c r="AC228" s="28" t="e">
        <f t="shared" si="105"/>
        <v>#REF!</v>
      </c>
      <c r="AD228" s="55" t="e">
        <f t="shared" si="106"/>
        <v>#REF!</v>
      </c>
      <c r="AG228" s="61" t="str">
        <f t="shared" si="107"/>
        <v>219</v>
      </c>
      <c r="AH228" s="62" t="str">
        <f t="shared" si="108"/>
        <v>Norwell</v>
      </c>
      <c r="AI228" s="63">
        <f t="shared" si="109"/>
        <v>1.2235982872641704</v>
      </c>
      <c r="AJ228" s="64">
        <f t="shared" si="86"/>
        <v>82.5</v>
      </c>
      <c r="AK228" s="63">
        <f t="shared" si="110"/>
        <v>4.2099999999999999E-2</v>
      </c>
      <c r="AL228" s="57" t="e">
        <f t="shared" si="87"/>
        <v>#REF!</v>
      </c>
      <c r="AM228" s="65" t="e">
        <f t="shared" si="111"/>
        <v>#REF!</v>
      </c>
      <c r="AR228" s="49"/>
    </row>
    <row r="229" spans="1:44" ht="12.75" customHeight="1" x14ac:dyDescent="0.3">
      <c r="A229" s="48">
        <v>220</v>
      </c>
      <c r="B229" s="48" t="s">
        <v>283</v>
      </c>
      <c r="C229" s="49">
        <v>8244418000</v>
      </c>
      <c r="D229" s="49">
        <f t="shared" si="88"/>
        <v>26735568.21808688</v>
      </c>
      <c r="E229" s="59">
        <v>1783099000</v>
      </c>
      <c r="F229" s="49">
        <f t="shared" si="112"/>
        <v>27993545.080486003</v>
      </c>
      <c r="G229" s="49">
        <f t="shared" si="89"/>
        <v>54729113</v>
      </c>
      <c r="H229" s="50">
        <v>62232072.544674136</v>
      </c>
      <c r="I229" s="51">
        <f t="shared" si="90"/>
        <v>0.87943580797043142</v>
      </c>
      <c r="J229" s="28">
        <f t="shared" si="91"/>
        <v>51341460</v>
      </c>
      <c r="K229" s="28">
        <f t="shared" si="92"/>
        <v>51341460</v>
      </c>
      <c r="L229" s="52">
        <f t="shared" si="93"/>
        <v>82.5</v>
      </c>
      <c r="M229" s="91"/>
      <c r="N229" s="53">
        <v>40963750</v>
      </c>
      <c r="O229" s="54">
        <v>2.8899999999999995E-2</v>
      </c>
      <c r="P229" s="28">
        <f t="shared" si="94"/>
        <v>42147602</v>
      </c>
      <c r="Q229" s="55">
        <f t="shared" si="95"/>
        <v>67.726495802857556</v>
      </c>
      <c r="R229" s="55">
        <f t="shared" si="96"/>
        <v>14.773504197142444</v>
      </c>
      <c r="S229" s="56">
        <f t="shared" si="97"/>
        <v>0.02</v>
      </c>
      <c r="T229" s="28">
        <f t="shared" si="98"/>
        <v>819275</v>
      </c>
      <c r="U229" s="57">
        <f t="shared" si="99"/>
        <v>0</v>
      </c>
      <c r="V229" s="57" t="e">
        <f t="shared" si="85"/>
        <v>#REF!</v>
      </c>
      <c r="W229" s="57">
        <f t="shared" si="100"/>
        <v>0</v>
      </c>
      <c r="X229" s="50" t="e">
        <f t="shared" si="101"/>
        <v>#REF!</v>
      </c>
      <c r="Y229" s="58" t="e">
        <f t="shared" si="102"/>
        <v>#REF!</v>
      </c>
      <c r="AA229" s="28">
        <f t="shared" si="103"/>
        <v>-9193858</v>
      </c>
      <c r="AB229" s="28">
        <f t="shared" si="104"/>
        <v>-8374583</v>
      </c>
      <c r="AC229" s="28">
        <f t="shared" si="105"/>
        <v>0</v>
      </c>
      <c r="AD229" s="55" t="e">
        <f t="shared" si="106"/>
        <v>#REF!</v>
      </c>
      <c r="AG229" s="61" t="str">
        <f t="shared" si="107"/>
        <v>220</v>
      </c>
      <c r="AH229" s="62" t="str">
        <f t="shared" si="108"/>
        <v>Norwood</v>
      </c>
      <c r="AI229" s="63">
        <f t="shared" si="109"/>
        <v>0.87943580797043142</v>
      </c>
      <c r="AJ229" s="64">
        <f t="shared" si="86"/>
        <v>82.5</v>
      </c>
      <c r="AK229" s="63">
        <f t="shared" si="110"/>
        <v>2.8899999999999995E-2</v>
      </c>
      <c r="AL229" s="57" t="e">
        <f t="shared" si="87"/>
        <v>#REF!</v>
      </c>
      <c r="AM229" s="65" t="e">
        <f t="shared" si="111"/>
        <v>#REF!</v>
      </c>
      <c r="AR229" s="49"/>
    </row>
    <row r="230" spans="1:44" ht="12.75" customHeight="1" x14ac:dyDescent="0.3">
      <c r="A230" s="48">
        <v>221</v>
      </c>
      <c r="B230" s="48" t="s">
        <v>284</v>
      </c>
      <c r="C230" s="49">
        <v>6435042000</v>
      </c>
      <c r="D230" s="49">
        <f t="shared" si="88"/>
        <v>20867998.732870437</v>
      </c>
      <c r="E230" s="59">
        <v>177710000</v>
      </c>
      <c r="F230" s="49">
        <f t="shared" si="112"/>
        <v>2789936.4512307886</v>
      </c>
      <c r="G230" s="49">
        <f t="shared" si="89"/>
        <v>23657935</v>
      </c>
      <c r="H230" s="50">
        <v>10216909.097039305</v>
      </c>
      <c r="I230" s="51">
        <f t="shared" si="90"/>
        <v>2.3155667506972031</v>
      </c>
      <c r="J230" s="28">
        <f t="shared" si="91"/>
        <v>8428950</v>
      </c>
      <c r="K230" s="28">
        <f t="shared" si="92"/>
        <v>8428950</v>
      </c>
      <c r="L230" s="52">
        <f t="shared" si="93"/>
        <v>82.5</v>
      </c>
      <c r="M230" s="91"/>
      <c r="N230" s="53">
        <v>8309351</v>
      </c>
      <c r="O230" s="54">
        <v>7.2300000000000003E-2</v>
      </c>
      <c r="P230" s="28">
        <f t="shared" si="94"/>
        <v>8910117</v>
      </c>
      <c r="Q230" s="55">
        <f t="shared" si="95"/>
        <v>87.209516257534361</v>
      </c>
      <c r="R230" s="55">
        <f t="shared" si="96"/>
        <v>0</v>
      </c>
      <c r="S230" s="56">
        <f t="shared" si="97"/>
        <v>0</v>
      </c>
      <c r="T230" s="28">
        <f t="shared" si="98"/>
        <v>0</v>
      </c>
      <c r="U230" s="57">
        <f t="shared" si="99"/>
        <v>481167</v>
      </c>
      <c r="V230" s="57" t="e">
        <f t="shared" si="85"/>
        <v>#REF!</v>
      </c>
      <c r="W230" s="57">
        <f t="shared" si="100"/>
        <v>0</v>
      </c>
      <c r="X230" s="50" t="e">
        <f t="shared" si="101"/>
        <v>#REF!</v>
      </c>
      <c r="Y230" s="58" t="e">
        <f t="shared" si="102"/>
        <v>#REF!</v>
      </c>
      <c r="AA230" s="28">
        <f t="shared" si="103"/>
        <v>0</v>
      </c>
      <c r="AB230" s="28">
        <f t="shared" si="104"/>
        <v>0</v>
      </c>
      <c r="AC230" s="28" t="e">
        <f t="shared" si="105"/>
        <v>#REF!</v>
      </c>
      <c r="AD230" s="55" t="e">
        <f t="shared" si="106"/>
        <v>#REF!</v>
      </c>
      <c r="AG230" s="61" t="str">
        <f t="shared" si="107"/>
        <v>221</v>
      </c>
      <c r="AH230" s="62" t="str">
        <f t="shared" si="108"/>
        <v>Oak Bluffs</v>
      </c>
      <c r="AI230" s="63">
        <f t="shared" si="109"/>
        <v>2.3155667506972031</v>
      </c>
      <c r="AJ230" s="64">
        <f t="shared" si="86"/>
        <v>82.5</v>
      </c>
      <c r="AK230" s="63">
        <f t="shared" si="110"/>
        <v>7.2300000000000003E-2</v>
      </c>
      <c r="AL230" s="57" t="e">
        <f t="shared" si="87"/>
        <v>#REF!</v>
      </c>
      <c r="AM230" s="65" t="e">
        <f t="shared" si="111"/>
        <v>#REF!</v>
      </c>
      <c r="AR230" s="49"/>
    </row>
    <row r="231" spans="1:44" ht="12.75" customHeight="1" x14ac:dyDescent="0.3">
      <c r="A231" s="48">
        <v>222</v>
      </c>
      <c r="B231" s="48" t="s">
        <v>285</v>
      </c>
      <c r="C231" s="49">
        <v>338604900</v>
      </c>
      <c r="D231" s="49">
        <f t="shared" si="88"/>
        <v>1098051.3606816742</v>
      </c>
      <c r="E231" s="59">
        <v>77590000</v>
      </c>
      <c r="F231" s="49">
        <f t="shared" si="112"/>
        <v>1218114.7332789202</v>
      </c>
      <c r="G231" s="49">
        <f t="shared" si="89"/>
        <v>2316166</v>
      </c>
      <c r="H231" s="50">
        <v>3598163.9146321849</v>
      </c>
      <c r="I231" s="51">
        <f t="shared" si="90"/>
        <v>0.64370775066170527</v>
      </c>
      <c r="J231" s="28">
        <f t="shared" si="91"/>
        <v>2968485</v>
      </c>
      <c r="K231" s="28">
        <f t="shared" si="92"/>
        <v>2316166</v>
      </c>
      <c r="L231" s="52">
        <f t="shared" si="93"/>
        <v>64.37</v>
      </c>
      <c r="M231" s="91"/>
      <c r="N231" s="53">
        <v>1971286</v>
      </c>
      <c r="O231" s="54">
        <v>3.4599999999999999E-2</v>
      </c>
      <c r="P231" s="28">
        <f t="shared" si="94"/>
        <v>2039492</v>
      </c>
      <c r="Q231" s="55">
        <f t="shared" si="95"/>
        <v>56.681464446526832</v>
      </c>
      <c r="R231" s="55">
        <f t="shared" si="96"/>
        <v>7.688535553473173</v>
      </c>
      <c r="S231" s="56">
        <f t="shared" si="97"/>
        <v>0.02</v>
      </c>
      <c r="T231" s="28">
        <f t="shared" si="98"/>
        <v>39426</v>
      </c>
      <c r="U231" s="57">
        <f t="shared" si="99"/>
        <v>0</v>
      </c>
      <c r="V231" s="57" t="e">
        <f t="shared" si="85"/>
        <v>#REF!</v>
      </c>
      <c r="W231" s="57">
        <f t="shared" si="100"/>
        <v>0</v>
      </c>
      <c r="X231" s="50" t="e">
        <f t="shared" si="101"/>
        <v>#REF!</v>
      </c>
      <c r="Y231" s="58" t="e">
        <f t="shared" si="102"/>
        <v>#REF!</v>
      </c>
      <c r="AA231" s="28">
        <f t="shared" si="103"/>
        <v>-276674</v>
      </c>
      <c r="AB231" s="28">
        <f t="shared" si="104"/>
        <v>-237248</v>
      </c>
      <c r="AC231" s="28">
        <f t="shared" si="105"/>
        <v>0</v>
      </c>
      <c r="AD231" s="55" t="e">
        <f t="shared" si="106"/>
        <v>#REF!</v>
      </c>
      <c r="AG231" s="61" t="str">
        <f t="shared" si="107"/>
        <v>222</v>
      </c>
      <c r="AH231" s="62" t="str">
        <f t="shared" si="108"/>
        <v>Oakham</v>
      </c>
      <c r="AI231" s="63">
        <f t="shared" si="109"/>
        <v>0.64370775066170527</v>
      </c>
      <c r="AJ231" s="64">
        <f t="shared" si="86"/>
        <v>64.37</v>
      </c>
      <c r="AK231" s="63">
        <f t="shared" si="110"/>
        <v>3.4599999999999999E-2</v>
      </c>
      <c r="AL231" s="57" t="e">
        <f t="shared" si="87"/>
        <v>#REF!</v>
      </c>
      <c r="AM231" s="65" t="e">
        <f t="shared" si="111"/>
        <v>#REF!</v>
      </c>
      <c r="AR231" s="49"/>
    </row>
    <row r="232" spans="1:44" ht="12.75" customHeight="1" x14ac:dyDescent="0.3">
      <c r="A232" s="48">
        <v>223</v>
      </c>
      <c r="B232" s="48" t="s">
        <v>286</v>
      </c>
      <c r="C232" s="49">
        <v>876477100</v>
      </c>
      <c r="D232" s="49">
        <f t="shared" si="88"/>
        <v>2842300.4872679864</v>
      </c>
      <c r="E232" s="59">
        <v>181824000</v>
      </c>
      <c r="F232" s="49">
        <f t="shared" si="112"/>
        <v>2854523.6920183832</v>
      </c>
      <c r="G232" s="49">
        <f t="shared" si="89"/>
        <v>5696824</v>
      </c>
      <c r="H232" s="50">
        <v>18683084.247640625</v>
      </c>
      <c r="I232" s="51">
        <f t="shared" si="90"/>
        <v>0.30491881985274555</v>
      </c>
      <c r="J232" s="28">
        <f t="shared" si="91"/>
        <v>15413545</v>
      </c>
      <c r="K232" s="28">
        <f t="shared" si="92"/>
        <v>5696824</v>
      </c>
      <c r="L232" s="52">
        <f t="shared" si="93"/>
        <v>30.49</v>
      </c>
      <c r="M232" s="91"/>
      <c r="N232" s="53">
        <v>4825407</v>
      </c>
      <c r="O232" s="54">
        <v>3.4500000000000003E-2</v>
      </c>
      <c r="P232" s="28">
        <f t="shared" si="94"/>
        <v>4991884</v>
      </c>
      <c r="Q232" s="55">
        <f t="shared" si="95"/>
        <v>26.718736231307179</v>
      </c>
      <c r="R232" s="55">
        <f t="shared" si="96"/>
        <v>3.771263768692819</v>
      </c>
      <c r="S232" s="56">
        <f t="shared" si="97"/>
        <v>0.01</v>
      </c>
      <c r="T232" s="28">
        <f t="shared" si="98"/>
        <v>48254</v>
      </c>
      <c r="U232" s="57">
        <f t="shared" si="99"/>
        <v>0</v>
      </c>
      <c r="V232" s="57" t="e">
        <f t="shared" si="85"/>
        <v>#REF!</v>
      </c>
      <c r="W232" s="57">
        <f t="shared" si="100"/>
        <v>0</v>
      </c>
      <c r="X232" s="50" t="e">
        <f t="shared" si="101"/>
        <v>#REF!</v>
      </c>
      <c r="Y232" s="58" t="e">
        <f t="shared" si="102"/>
        <v>#REF!</v>
      </c>
      <c r="AA232" s="28">
        <f t="shared" si="103"/>
        <v>-704940</v>
      </c>
      <c r="AB232" s="28">
        <f t="shared" si="104"/>
        <v>-656686</v>
      </c>
      <c r="AC232" s="28">
        <f t="shared" si="105"/>
        <v>0</v>
      </c>
      <c r="AD232" s="55" t="e">
        <f t="shared" si="106"/>
        <v>#REF!</v>
      </c>
      <c r="AG232" s="61" t="str">
        <f t="shared" si="107"/>
        <v>223</v>
      </c>
      <c r="AH232" s="62" t="str">
        <f t="shared" si="108"/>
        <v>Orange</v>
      </c>
      <c r="AI232" s="63">
        <f t="shared" si="109"/>
        <v>0.30491881985274555</v>
      </c>
      <c r="AJ232" s="64">
        <f t="shared" si="86"/>
        <v>30.49</v>
      </c>
      <c r="AK232" s="63">
        <f t="shared" si="110"/>
        <v>3.4500000000000003E-2</v>
      </c>
      <c r="AL232" s="57" t="e">
        <f t="shared" si="87"/>
        <v>#REF!</v>
      </c>
      <c r="AM232" s="65" t="e">
        <f t="shared" si="111"/>
        <v>#REF!</v>
      </c>
      <c r="AR232" s="49"/>
    </row>
    <row r="233" spans="1:44" ht="12.75" customHeight="1" x14ac:dyDescent="0.3">
      <c r="A233" s="48">
        <v>224</v>
      </c>
      <c r="B233" s="48" t="s">
        <v>287</v>
      </c>
      <c r="C233" s="49">
        <v>6720681000</v>
      </c>
      <c r="D233" s="49">
        <f t="shared" si="88"/>
        <v>21794288.614126597</v>
      </c>
      <c r="E233" s="59">
        <v>498947000</v>
      </c>
      <c r="F233" s="49">
        <f t="shared" si="112"/>
        <v>7833157.5180476522</v>
      </c>
      <c r="G233" s="49">
        <f t="shared" si="89"/>
        <v>29627446</v>
      </c>
      <c r="H233" s="50">
        <v>6451240.5108346418</v>
      </c>
      <c r="I233" s="51">
        <f t="shared" si="90"/>
        <v>4.5925192139777922</v>
      </c>
      <c r="J233" s="28">
        <f t="shared" si="91"/>
        <v>5322273</v>
      </c>
      <c r="K233" s="28">
        <f t="shared" si="92"/>
        <v>5322273</v>
      </c>
      <c r="L233" s="52">
        <f t="shared" si="93"/>
        <v>82.5</v>
      </c>
      <c r="M233" s="91"/>
      <c r="N233" s="53">
        <v>5098794</v>
      </c>
      <c r="O233" s="54">
        <v>5.9799999999999992E-2</v>
      </c>
      <c r="P233" s="28">
        <f t="shared" si="94"/>
        <v>5403702</v>
      </c>
      <c r="Q233" s="55">
        <f t="shared" si="95"/>
        <v>83.762215823835177</v>
      </c>
      <c r="R233" s="55">
        <f t="shared" si="96"/>
        <v>0</v>
      </c>
      <c r="S233" s="56">
        <f t="shared" si="97"/>
        <v>0</v>
      </c>
      <c r="T233" s="28">
        <f t="shared" si="98"/>
        <v>0</v>
      </c>
      <c r="U233" s="57">
        <f t="shared" si="99"/>
        <v>81429</v>
      </c>
      <c r="V233" s="57" t="e">
        <f t="shared" si="85"/>
        <v>#REF!</v>
      </c>
      <c r="W233" s="57">
        <f t="shared" si="100"/>
        <v>0</v>
      </c>
      <c r="X233" s="50" t="e">
        <f t="shared" si="101"/>
        <v>#REF!</v>
      </c>
      <c r="Y233" s="58" t="e">
        <f t="shared" si="102"/>
        <v>#REF!</v>
      </c>
      <c r="AA233" s="28">
        <f t="shared" si="103"/>
        <v>0</v>
      </c>
      <c r="AB233" s="28">
        <f t="shared" si="104"/>
        <v>0</v>
      </c>
      <c r="AC233" s="28" t="e">
        <f t="shared" si="105"/>
        <v>#REF!</v>
      </c>
      <c r="AD233" s="55" t="e">
        <f t="shared" si="106"/>
        <v>#REF!</v>
      </c>
      <c r="AG233" s="61" t="str">
        <f t="shared" si="107"/>
        <v>224</v>
      </c>
      <c r="AH233" s="62" t="str">
        <f t="shared" si="108"/>
        <v>Orleans</v>
      </c>
      <c r="AI233" s="63">
        <f t="shared" si="109"/>
        <v>4.5925192139777922</v>
      </c>
      <c r="AJ233" s="64">
        <f t="shared" si="86"/>
        <v>82.5</v>
      </c>
      <c r="AK233" s="63">
        <f t="shared" si="110"/>
        <v>5.9799999999999992E-2</v>
      </c>
      <c r="AL233" s="57" t="e">
        <f t="shared" si="87"/>
        <v>#REF!</v>
      </c>
      <c r="AM233" s="65" t="e">
        <f t="shared" si="111"/>
        <v>#REF!</v>
      </c>
      <c r="AR233" s="49"/>
    </row>
    <row r="234" spans="1:44" ht="12.75" customHeight="1" x14ac:dyDescent="0.3">
      <c r="A234" s="48">
        <v>225</v>
      </c>
      <c r="B234" s="48" t="s">
        <v>288</v>
      </c>
      <c r="C234" s="49">
        <v>882749000</v>
      </c>
      <c r="D234" s="49">
        <f t="shared" si="88"/>
        <v>2862639.4378533424</v>
      </c>
      <c r="E234" s="59">
        <v>75208000</v>
      </c>
      <c r="F234" s="49">
        <f t="shared" si="112"/>
        <v>1180718.8150591704</v>
      </c>
      <c r="G234" s="49">
        <f t="shared" si="89"/>
        <v>4043358</v>
      </c>
      <c r="H234" s="50">
        <v>1986766.7141971572</v>
      </c>
      <c r="I234" s="51">
        <f t="shared" si="90"/>
        <v>2.0351448265700895</v>
      </c>
      <c r="J234" s="28">
        <f t="shared" si="91"/>
        <v>1639083</v>
      </c>
      <c r="K234" s="28">
        <f t="shared" si="92"/>
        <v>1639083</v>
      </c>
      <c r="L234" s="52">
        <f t="shared" si="93"/>
        <v>82.5</v>
      </c>
      <c r="M234" s="91"/>
      <c r="N234" s="53">
        <v>1543202</v>
      </c>
      <c r="O234" s="54">
        <v>4.4699999999999997E-2</v>
      </c>
      <c r="P234" s="28">
        <f t="shared" si="94"/>
        <v>1612183</v>
      </c>
      <c r="Q234" s="55">
        <f t="shared" si="95"/>
        <v>81.146064531863033</v>
      </c>
      <c r="R234" s="55">
        <f t="shared" si="96"/>
        <v>1.3539354681369673</v>
      </c>
      <c r="S234" s="56">
        <f t="shared" si="97"/>
        <v>0</v>
      </c>
      <c r="T234" s="28">
        <f t="shared" si="98"/>
        <v>0</v>
      </c>
      <c r="U234" s="57">
        <f t="shared" si="99"/>
        <v>0</v>
      </c>
      <c r="V234" s="57" t="e">
        <f t="shared" si="85"/>
        <v>#REF!</v>
      </c>
      <c r="W234" s="57">
        <f t="shared" si="100"/>
        <v>26900</v>
      </c>
      <c r="X234" s="50" t="e">
        <f t="shared" si="101"/>
        <v>#REF!</v>
      </c>
      <c r="Y234" s="58" t="e">
        <f t="shared" si="102"/>
        <v>#REF!</v>
      </c>
      <c r="AA234" s="28">
        <f t="shared" si="103"/>
        <v>-26900</v>
      </c>
      <c r="AB234" s="28">
        <f t="shared" si="104"/>
        <v>0</v>
      </c>
      <c r="AC234" s="28">
        <f t="shared" si="105"/>
        <v>0</v>
      </c>
      <c r="AD234" s="55" t="e">
        <f t="shared" si="106"/>
        <v>#REF!</v>
      </c>
      <c r="AG234" s="61" t="str">
        <f t="shared" si="107"/>
        <v>225</v>
      </c>
      <c r="AH234" s="62" t="str">
        <f t="shared" si="108"/>
        <v>Otis</v>
      </c>
      <c r="AI234" s="63">
        <f t="shared" si="109"/>
        <v>2.0351448265700895</v>
      </c>
      <c r="AJ234" s="64">
        <f t="shared" si="86"/>
        <v>82.5</v>
      </c>
      <c r="AK234" s="63">
        <f t="shared" si="110"/>
        <v>4.4699999999999997E-2</v>
      </c>
      <c r="AL234" s="57" t="e">
        <f t="shared" si="87"/>
        <v>#REF!</v>
      </c>
      <c r="AM234" s="65" t="e">
        <f t="shared" si="111"/>
        <v>#REF!</v>
      </c>
      <c r="AR234" s="49"/>
    </row>
    <row r="235" spans="1:44" ht="12.75" customHeight="1" x14ac:dyDescent="0.3">
      <c r="A235" s="48">
        <v>226</v>
      </c>
      <c r="B235" s="48" t="s">
        <v>289</v>
      </c>
      <c r="C235" s="49">
        <v>2263065900</v>
      </c>
      <c r="D235" s="49">
        <f t="shared" si="88"/>
        <v>7338826.4340158617</v>
      </c>
      <c r="E235" s="59">
        <v>509649000</v>
      </c>
      <c r="F235" s="49">
        <f t="shared" si="112"/>
        <v>8001172.2606117837</v>
      </c>
      <c r="G235" s="49">
        <f t="shared" si="89"/>
        <v>15339999</v>
      </c>
      <c r="H235" s="50">
        <v>27174569.11351835</v>
      </c>
      <c r="I235" s="51">
        <f t="shared" si="90"/>
        <v>0.56449833430363072</v>
      </c>
      <c r="J235" s="28">
        <f t="shared" si="91"/>
        <v>22419020</v>
      </c>
      <c r="K235" s="28">
        <f t="shared" si="92"/>
        <v>15339999</v>
      </c>
      <c r="L235" s="52">
        <f t="shared" si="93"/>
        <v>56.45</v>
      </c>
      <c r="M235" s="91"/>
      <c r="N235" s="53">
        <v>13154621</v>
      </c>
      <c r="O235" s="54">
        <v>3.6600000000000001E-2</v>
      </c>
      <c r="P235" s="28">
        <f t="shared" si="94"/>
        <v>13636080</v>
      </c>
      <c r="Q235" s="55">
        <f t="shared" si="95"/>
        <v>50.179562895871463</v>
      </c>
      <c r="R235" s="55">
        <f t="shared" si="96"/>
        <v>6.2704371041285398</v>
      </c>
      <c r="S235" s="56">
        <f t="shared" si="97"/>
        <v>0.01</v>
      </c>
      <c r="T235" s="28">
        <f t="shared" si="98"/>
        <v>131546</v>
      </c>
      <c r="U235" s="57">
        <f t="shared" si="99"/>
        <v>0</v>
      </c>
      <c r="V235" s="57" t="e">
        <f t="shared" si="85"/>
        <v>#REF!</v>
      </c>
      <c r="W235" s="57">
        <f t="shared" si="100"/>
        <v>0</v>
      </c>
      <c r="X235" s="50" t="e">
        <f t="shared" si="101"/>
        <v>#REF!</v>
      </c>
      <c r="Y235" s="58" t="e">
        <f t="shared" si="102"/>
        <v>#REF!</v>
      </c>
      <c r="AA235" s="28">
        <f t="shared" si="103"/>
        <v>-1703919</v>
      </c>
      <c r="AB235" s="28">
        <f t="shared" si="104"/>
        <v>-1572373</v>
      </c>
      <c r="AC235" s="28">
        <f t="shared" si="105"/>
        <v>0</v>
      </c>
      <c r="AD235" s="55" t="e">
        <f t="shared" si="106"/>
        <v>#REF!</v>
      </c>
      <c r="AG235" s="61" t="str">
        <f t="shared" si="107"/>
        <v>226</v>
      </c>
      <c r="AH235" s="62" t="str">
        <f t="shared" si="108"/>
        <v>Oxford</v>
      </c>
      <c r="AI235" s="63">
        <f t="shared" si="109"/>
        <v>0.56449833430363072</v>
      </c>
      <c r="AJ235" s="64">
        <f t="shared" si="86"/>
        <v>56.45</v>
      </c>
      <c r="AK235" s="63">
        <f t="shared" si="110"/>
        <v>3.6600000000000001E-2</v>
      </c>
      <c r="AL235" s="57" t="e">
        <f t="shared" si="87"/>
        <v>#REF!</v>
      </c>
      <c r="AM235" s="65" t="e">
        <f t="shared" si="111"/>
        <v>#REF!</v>
      </c>
      <c r="AR235" s="49"/>
    </row>
    <row r="236" spans="1:44" ht="12.75" customHeight="1" x14ac:dyDescent="0.3">
      <c r="A236" s="48">
        <v>227</v>
      </c>
      <c r="B236" s="48" t="s">
        <v>290</v>
      </c>
      <c r="C236" s="49">
        <v>1412224600</v>
      </c>
      <c r="D236" s="49">
        <f t="shared" si="88"/>
        <v>4579659.4899191745</v>
      </c>
      <c r="E236" s="59">
        <v>378982000</v>
      </c>
      <c r="F236" s="49">
        <f t="shared" si="112"/>
        <v>5949781.6451541651</v>
      </c>
      <c r="G236" s="49">
        <f t="shared" si="89"/>
        <v>10529441</v>
      </c>
      <c r="H236" s="50">
        <v>24536005.40843077</v>
      </c>
      <c r="I236" s="51">
        <f t="shared" si="90"/>
        <v>0.42914243067382107</v>
      </c>
      <c r="J236" s="28">
        <f t="shared" si="91"/>
        <v>20242204</v>
      </c>
      <c r="K236" s="28">
        <f t="shared" si="92"/>
        <v>10529441</v>
      </c>
      <c r="L236" s="52">
        <f t="shared" si="93"/>
        <v>42.91</v>
      </c>
      <c r="M236" s="91"/>
      <c r="N236" s="53">
        <v>9184625</v>
      </c>
      <c r="O236" s="54">
        <v>4.6300000000000001E-2</v>
      </c>
      <c r="P236" s="28">
        <f t="shared" si="94"/>
        <v>9609873</v>
      </c>
      <c r="Q236" s="55">
        <f t="shared" si="95"/>
        <v>39.166412136092738</v>
      </c>
      <c r="R236" s="55">
        <f t="shared" si="96"/>
        <v>3.7435878639072584</v>
      </c>
      <c r="S236" s="56">
        <f t="shared" si="97"/>
        <v>0.01</v>
      </c>
      <c r="T236" s="28">
        <f t="shared" si="98"/>
        <v>91846</v>
      </c>
      <c r="U236" s="57">
        <f t="shared" si="99"/>
        <v>0</v>
      </c>
      <c r="V236" s="57" t="e">
        <f t="shared" si="85"/>
        <v>#REF!</v>
      </c>
      <c r="W236" s="57">
        <f t="shared" si="100"/>
        <v>0</v>
      </c>
      <c r="X236" s="50" t="e">
        <f t="shared" si="101"/>
        <v>#REF!</v>
      </c>
      <c r="Y236" s="58" t="e">
        <f t="shared" si="102"/>
        <v>#REF!</v>
      </c>
      <c r="AA236" s="28">
        <f t="shared" si="103"/>
        <v>-919568</v>
      </c>
      <c r="AB236" s="28">
        <f t="shared" si="104"/>
        <v>-827722</v>
      </c>
      <c r="AC236" s="28">
        <f t="shared" si="105"/>
        <v>0</v>
      </c>
      <c r="AD236" s="55" t="e">
        <f t="shared" si="106"/>
        <v>#REF!</v>
      </c>
      <c r="AG236" s="61" t="str">
        <f t="shared" si="107"/>
        <v>227</v>
      </c>
      <c r="AH236" s="62" t="str">
        <f t="shared" si="108"/>
        <v>Palmer</v>
      </c>
      <c r="AI236" s="63">
        <f t="shared" si="109"/>
        <v>0.42914243067382107</v>
      </c>
      <c r="AJ236" s="64">
        <f t="shared" si="86"/>
        <v>42.91</v>
      </c>
      <c r="AK236" s="63">
        <f t="shared" si="110"/>
        <v>4.6300000000000001E-2</v>
      </c>
      <c r="AL236" s="57" t="e">
        <f t="shared" si="87"/>
        <v>#REF!</v>
      </c>
      <c r="AM236" s="65" t="e">
        <f t="shared" si="111"/>
        <v>#REF!</v>
      </c>
      <c r="AR236" s="49"/>
    </row>
    <row r="237" spans="1:44" ht="12.75" customHeight="1" x14ac:dyDescent="0.3">
      <c r="A237" s="48">
        <v>228</v>
      </c>
      <c r="B237" s="48" t="s">
        <v>291</v>
      </c>
      <c r="C237" s="49">
        <v>837648000</v>
      </c>
      <c r="D237" s="49">
        <f t="shared" si="88"/>
        <v>2716382.7994582565</v>
      </c>
      <c r="E237" s="59">
        <v>248554000</v>
      </c>
      <c r="F237" s="49">
        <f t="shared" si="112"/>
        <v>3902143.1810208624</v>
      </c>
      <c r="G237" s="49">
        <f t="shared" si="89"/>
        <v>6618526</v>
      </c>
      <c r="H237" s="50">
        <v>9049126.6484222468</v>
      </c>
      <c r="I237" s="51">
        <f t="shared" si="90"/>
        <v>0.73139942197117636</v>
      </c>
      <c r="J237" s="28">
        <f t="shared" si="91"/>
        <v>7465529</v>
      </c>
      <c r="K237" s="28">
        <f t="shared" si="92"/>
        <v>6618526</v>
      </c>
      <c r="L237" s="52">
        <f t="shared" si="93"/>
        <v>73.14</v>
      </c>
      <c r="M237" s="91"/>
      <c r="N237" s="53">
        <v>5525095</v>
      </c>
      <c r="O237" s="54">
        <v>3.7699999999999997E-2</v>
      </c>
      <c r="P237" s="28">
        <f t="shared" si="94"/>
        <v>5733391</v>
      </c>
      <c r="Q237" s="55">
        <f t="shared" si="95"/>
        <v>63.358501021749326</v>
      </c>
      <c r="R237" s="55">
        <f t="shared" si="96"/>
        <v>9.7814989782506743</v>
      </c>
      <c r="S237" s="56">
        <f t="shared" si="97"/>
        <v>0.02</v>
      </c>
      <c r="T237" s="28">
        <f t="shared" si="98"/>
        <v>110502</v>
      </c>
      <c r="U237" s="57">
        <f t="shared" si="99"/>
        <v>0</v>
      </c>
      <c r="V237" s="57" t="e">
        <f t="shared" si="85"/>
        <v>#REF!</v>
      </c>
      <c r="W237" s="57">
        <f t="shared" si="100"/>
        <v>0</v>
      </c>
      <c r="X237" s="50" t="e">
        <f t="shared" si="101"/>
        <v>#REF!</v>
      </c>
      <c r="Y237" s="58" t="e">
        <f t="shared" si="102"/>
        <v>#REF!</v>
      </c>
      <c r="AA237" s="28">
        <f t="shared" si="103"/>
        <v>-885135</v>
      </c>
      <c r="AB237" s="28">
        <f t="shared" si="104"/>
        <v>-774633</v>
      </c>
      <c r="AC237" s="28">
        <f t="shared" si="105"/>
        <v>0</v>
      </c>
      <c r="AD237" s="55" t="e">
        <f t="shared" si="106"/>
        <v>#REF!</v>
      </c>
      <c r="AG237" s="61" t="str">
        <f t="shared" si="107"/>
        <v>228</v>
      </c>
      <c r="AH237" s="62" t="str">
        <f t="shared" si="108"/>
        <v>Paxton</v>
      </c>
      <c r="AI237" s="63">
        <f t="shared" si="109"/>
        <v>0.73139942197117636</v>
      </c>
      <c r="AJ237" s="64">
        <f t="shared" si="86"/>
        <v>73.14</v>
      </c>
      <c r="AK237" s="63">
        <f t="shared" si="110"/>
        <v>3.7699999999999997E-2</v>
      </c>
      <c r="AL237" s="57" t="e">
        <f t="shared" si="87"/>
        <v>#REF!</v>
      </c>
      <c r="AM237" s="65" t="e">
        <f t="shared" si="111"/>
        <v>#REF!</v>
      </c>
      <c r="AR237" s="49"/>
    </row>
    <row r="238" spans="1:44" ht="12.75" customHeight="1" x14ac:dyDescent="0.3">
      <c r="A238" s="48">
        <v>229</v>
      </c>
      <c r="B238" s="48" t="s">
        <v>292</v>
      </c>
      <c r="C238" s="49">
        <v>12011538400</v>
      </c>
      <c r="D238" s="49">
        <f t="shared" si="88"/>
        <v>38951846.48538807</v>
      </c>
      <c r="E238" s="59">
        <v>2189263000</v>
      </c>
      <c r="F238" s="49">
        <f t="shared" si="112"/>
        <v>34370067.216424905</v>
      </c>
      <c r="G238" s="49">
        <f t="shared" si="89"/>
        <v>73321914</v>
      </c>
      <c r="H238" s="50">
        <v>108119978.49360925</v>
      </c>
      <c r="I238" s="51">
        <f t="shared" si="90"/>
        <v>0.67815324255113418</v>
      </c>
      <c r="J238" s="28">
        <f t="shared" si="91"/>
        <v>89198982</v>
      </c>
      <c r="K238" s="28">
        <f t="shared" si="92"/>
        <v>73321914</v>
      </c>
      <c r="L238" s="52">
        <f t="shared" si="93"/>
        <v>67.819999999999993</v>
      </c>
      <c r="M238" s="91"/>
      <c r="N238" s="53">
        <v>63373858</v>
      </c>
      <c r="O238" s="54">
        <v>3.6400000000000002E-2</v>
      </c>
      <c r="P238" s="28">
        <f t="shared" si="94"/>
        <v>65680666</v>
      </c>
      <c r="Q238" s="55">
        <f t="shared" si="95"/>
        <v>60.747945860794125</v>
      </c>
      <c r="R238" s="55">
        <f t="shared" si="96"/>
        <v>7.0720541392058678</v>
      </c>
      <c r="S238" s="56">
        <f t="shared" si="97"/>
        <v>0.01</v>
      </c>
      <c r="T238" s="28">
        <f t="shared" si="98"/>
        <v>633739</v>
      </c>
      <c r="U238" s="57">
        <f t="shared" si="99"/>
        <v>0</v>
      </c>
      <c r="V238" s="57" t="e">
        <f t="shared" si="85"/>
        <v>#REF!</v>
      </c>
      <c r="W238" s="57">
        <f t="shared" si="100"/>
        <v>0</v>
      </c>
      <c r="X238" s="50" t="e">
        <f t="shared" si="101"/>
        <v>#REF!</v>
      </c>
      <c r="Y238" s="58" t="e">
        <f t="shared" si="102"/>
        <v>#REF!</v>
      </c>
      <c r="AA238" s="28">
        <f t="shared" si="103"/>
        <v>-7641248</v>
      </c>
      <c r="AB238" s="28">
        <f t="shared" si="104"/>
        <v>-7007509</v>
      </c>
      <c r="AC238" s="28">
        <f t="shared" si="105"/>
        <v>0</v>
      </c>
      <c r="AD238" s="55" t="e">
        <f t="shared" si="106"/>
        <v>#REF!</v>
      </c>
      <c r="AG238" s="61" t="str">
        <f t="shared" si="107"/>
        <v>229</v>
      </c>
      <c r="AH238" s="62" t="str">
        <f t="shared" si="108"/>
        <v>Peabody</v>
      </c>
      <c r="AI238" s="63">
        <f t="shared" si="109"/>
        <v>0.67815324255113418</v>
      </c>
      <c r="AJ238" s="64">
        <f t="shared" si="86"/>
        <v>67.819999999999993</v>
      </c>
      <c r="AK238" s="63">
        <f t="shared" si="110"/>
        <v>3.6400000000000002E-2</v>
      </c>
      <c r="AL238" s="57" t="e">
        <f t="shared" si="87"/>
        <v>#REF!</v>
      </c>
      <c r="AM238" s="65" t="e">
        <f t="shared" si="111"/>
        <v>#REF!</v>
      </c>
      <c r="AR238" s="49"/>
    </row>
    <row r="239" spans="1:44" ht="12.75" customHeight="1" x14ac:dyDescent="0.3">
      <c r="A239" s="48">
        <v>230</v>
      </c>
      <c r="B239" s="48" t="s">
        <v>293</v>
      </c>
      <c r="C239" s="49">
        <v>264852700</v>
      </c>
      <c r="D239" s="49">
        <f t="shared" si="88"/>
        <v>858882.63169025385</v>
      </c>
      <c r="E239" s="59">
        <v>58105000</v>
      </c>
      <c r="F239" s="49">
        <f t="shared" si="112"/>
        <v>912212.35439066438</v>
      </c>
      <c r="G239" s="49">
        <f t="shared" si="89"/>
        <v>1771095</v>
      </c>
      <c r="H239" s="50">
        <v>2158447.5406248891</v>
      </c>
      <c r="I239" s="51">
        <f t="shared" si="90"/>
        <v>0.82054113739880508</v>
      </c>
      <c r="J239" s="28">
        <f t="shared" si="91"/>
        <v>1780719</v>
      </c>
      <c r="K239" s="28">
        <f t="shared" si="92"/>
        <v>1771095</v>
      </c>
      <c r="L239" s="52">
        <f t="shared" si="93"/>
        <v>82.05</v>
      </c>
      <c r="M239" s="91"/>
      <c r="N239" s="53">
        <v>1439635</v>
      </c>
      <c r="O239" s="54">
        <v>3.8199999999999998E-2</v>
      </c>
      <c r="P239" s="28">
        <f t="shared" si="94"/>
        <v>1494629</v>
      </c>
      <c r="Q239" s="55">
        <f t="shared" si="95"/>
        <v>69.245555978038368</v>
      </c>
      <c r="R239" s="55">
        <f t="shared" si="96"/>
        <v>12.804444021961629</v>
      </c>
      <c r="S239" s="56">
        <f t="shared" si="97"/>
        <v>0.02</v>
      </c>
      <c r="T239" s="28">
        <f t="shared" si="98"/>
        <v>28793</v>
      </c>
      <c r="U239" s="57">
        <f t="shared" si="99"/>
        <v>0</v>
      </c>
      <c r="V239" s="57" t="e">
        <f t="shared" si="85"/>
        <v>#REF!</v>
      </c>
      <c r="W239" s="57">
        <f t="shared" si="100"/>
        <v>0</v>
      </c>
      <c r="X239" s="50" t="e">
        <f t="shared" si="101"/>
        <v>#REF!</v>
      </c>
      <c r="Y239" s="58" t="e">
        <f t="shared" si="102"/>
        <v>#REF!</v>
      </c>
      <c r="AA239" s="28">
        <f t="shared" si="103"/>
        <v>-276466</v>
      </c>
      <c r="AB239" s="28">
        <f t="shared" si="104"/>
        <v>-247673</v>
      </c>
      <c r="AC239" s="28">
        <f t="shared" si="105"/>
        <v>0</v>
      </c>
      <c r="AD239" s="55" t="e">
        <f t="shared" si="106"/>
        <v>#REF!</v>
      </c>
      <c r="AG239" s="61" t="str">
        <f t="shared" si="107"/>
        <v>230</v>
      </c>
      <c r="AH239" s="62" t="str">
        <f t="shared" si="108"/>
        <v>Pelham</v>
      </c>
      <c r="AI239" s="63">
        <f t="shared" si="109"/>
        <v>0.82054113739880508</v>
      </c>
      <c r="AJ239" s="64">
        <f t="shared" si="86"/>
        <v>82.05</v>
      </c>
      <c r="AK239" s="63">
        <f t="shared" si="110"/>
        <v>3.8199999999999998E-2</v>
      </c>
      <c r="AL239" s="57" t="e">
        <f t="shared" si="87"/>
        <v>#REF!</v>
      </c>
      <c r="AM239" s="65" t="e">
        <f t="shared" si="111"/>
        <v>#REF!</v>
      </c>
      <c r="AR239" s="49"/>
    </row>
    <row r="240" spans="1:44" ht="12.75" customHeight="1" x14ac:dyDescent="0.3">
      <c r="A240" s="48">
        <v>231</v>
      </c>
      <c r="B240" s="48" t="s">
        <v>294</v>
      </c>
      <c r="C240" s="49">
        <v>4343610600</v>
      </c>
      <c r="D240" s="49">
        <f t="shared" si="88"/>
        <v>14085760.512034358</v>
      </c>
      <c r="E240" s="59">
        <v>985947000</v>
      </c>
      <c r="F240" s="49">
        <f t="shared" si="112"/>
        <v>15478754.568013294</v>
      </c>
      <c r="G240" s="49">
        <f t="shared" si="89"/>
        <v>29564515</v>
      </c>
      <c r="H240" s="50">
        <v>33498160.487529997</v>
      </c>
      <c r="I240" s="51">
        <f t="shared" si="90"/>
        <v>0.88257129853460659</v>
      </c>
      <c r="J240" s="28">
        <f t="shared" si="91"/>
        <v>27635982</v>
      </c>
      <c r="K240" s="28">
        <f t="shared" si="92"/>
        <v>27635982</v>
      </c>
      <c r="L240" s="52">
        <f t="shared" si="93"/>
        <v>82.5</v>
      </c>
      <c r="M240" s="91"/>
      <c r="N240" s="53">
        <v>25260111</v>
      </c>
      <c r="O240" s="54">
        <v>3.8800000000000001E-2</v>
      </c>
      <c r="P240" s="28">
        <f t="shared" si="94"/>
        <v>26240203</v>
      </c>
      <c r="Q240" s="55">
        <f t="shared" si="95"/>
        <v>78.333265522947627</v>
      </c>
      <c r="R240" s="55">
        <f t="shared" si="96"/>
        <v>4.1667344770523727</v>
      </c>
      <c r="S240" s="56">
        <f t="shared" si="97"/>
        <v>0.01</v>
      </c>
      <c r="T240" s="28">
        <f t="shared" si="98"/>
        <v>252601</v>
      </c>
      <c r="U240" s="57">
        <f t="shared" si="99"/>
        <v>0</v>
      </c>
      <c r="V240" s="57" t="e">
        <f t="shared" si="85"/>
        <v>#REF!</v>
      </c>
      <c r="W240" s="57">
        <f t="shared" si="100"/>
        <v>0</v>
      </c>
      <c r="X240" s="50" t="e">
        <f t="shared" si="101"/>
        <v>#REF!</v>
      </c>
      <c r="Y240" s="58" t="e">
        <f t="shared" si="102"/>
        <v>#REF!</v>
      </c>
      <c r="AA240" s="28">
        <f t="shared" si="103"/>
        <v>-1395779</v>
      </c>
      <c r="AB240" s="28">
        <f t="shared" si="104"/>
        <v>-1143178</v>
      </c>
      <c r="AC240" s="28">
        <f t="shared" si="105"/>
        <v>0</v>
      </c>
      <c r="AD240" s="55" t="e">
        <f t="shared" si="106"/>
        <v>#REF!</v>
      </c>
      <c r="AG240" s="61" t="str">
        <f t="shared" si="107"/>
        <v>231</v>
      </c>
      <c r="AH240" s="62" t="str">
        <f t="shared" si="108"/>
        <v>Pembroke</v>
      </c>
      <c r="AI240" s="63">
        <f t="shared" si="109"/>
        <v>0.88257129853460659</v>
      </c>
      <c r="AJ240" s="64">
        <f t="shared" si="86"/>
        <v>82.5</v>
      </c>
      <c r="AK240" s="63">
        <f t="shared" si="110"/>
        <v>3.8800000000000001E-2</v>
      </c>
      <c r="AL240" s="57" t="e">
        <f t="shared" si="87"/>
        <v>#REF!</v>
      </c>
      <c r="AM240" s="65" t="e">
        <f t="shared" si="111"/>
        <v>#REF!</v>
      </c>
      <c r="AR240" s="49"/>
    </row>
    <row r="241" spans="1:44" ht="12.75" customHeight="1" x14ac:dyDescent="0.3">
      <c r="A241" s="48">
        <v>232</v>
      </c>
      <c r="B241" s="48" t="s">
        <v>295</v>
      </c>
      <c r="C241" s="49">
        <v>2114511400</v>
      </c>
      <c r="D241" s="49">
        <f t="shared" si="88"/>
        <v>6857083.6392116938</v>
      </c>
      <c r="E241" s="59">
        <v>583714000</v>
      </c>
      <c r="F241" s="49">
        <f t="shared" si="112"/>
        <v>9163946.6867015287</v>
      </c>
      <c r="G241" s="49">
        <f t="shared" si="89"/>
        <v>16021030</v>
      </c>
      <c r="H241" s="50">
        <v>23629986.541823424</v>
      </c>
      <c r="I241" s="51">
        <f t="shared" si="90"/>
        <v>0.67799573104470023</v>
      </c>
      <c r="J241" s="28">
        <f t="shared" si="91"/>
        <v>19494739</v>
      </c>
      <c r="K241" s="28">
        <f t="shared" si="92"/>
        <v>16021030</v>
      </c>
      <c r="L241" s="52">
        <f t="shared" si="93"/>
        <v>67.8</v>
      </c>
      <c r="M241" s="91"/>
      <c r="N241" s="53">
        <v>13245559</v>
      </c>
      <c r="O241" s="54">
        <v>3.5200000000000002E-2</v>
      </c>
      <c r="P241" s="28">
        <f t="shared" si="94"/>
        <v>13711803</v>
      </c>
      <c r="Q241" s="55">
        <f t="shared" si="95"/>
        <v>58.027129959346645</v>
      </c>
      <c r="R241" s="55">
        <f t="shared" si="96"/>
        <v>9.772870040653352</v>
      </c>
      <c r="S241" s="56">
        <f t="shared" si="97"/>
        <v>0.02</v>
      </c>
      <c r="T241" s="28">
        <f t="shared" si="98"/>
        <v>264911</v>
      </c>
      <c r="U241" s="57">
        <f t="shared" si="99"/>
        <v>0</v>
      </c>
      <c r="V241" s="57" t="e">
        <f t="shared" si="85"/>
        <v>#REF!</v>
      </c>
      <c r="W241" s="57">
        <f t="shared" si="100"/>
        <v>0</v>
      </c>
      <c r="X241" s="50" t="e">
        <f t="shared" si="101"/>
        <v>#REF!</v>
      </c>
      <c r="Y241" s="58" t="e">
        <f t="shared" si="102"/>
        <v>#REF!</v>
      </c>
      <c r="AA241" s="28">
        <f t="shared" si="103"/>
        <v>-2309227</v>
      </c>
      <c r="AB241" s="28">
        <f t="shared" si="104"/>
        <v>-2044316</v>
      </c>
      <c r="AC241" s="28">
        <f t="shared" si="105"/>
        <v>0</v>
      </c>
      <c r="AD241" s="55" t="e">
        <f t="shared" si="106"/>
        <v>#REF!</v>
      </c>
      <c r="AG241" s="61" t="str">
        <f t="shared" si="107"/>
        <v>232</v>
      </c>
      <c r="AH241" s="62" t="str">
        <f t="shared" si="108"/>
        <v>Pepperell</v>
      </c>
      <c r="AI241" s="63">
        <f t="shared" si="109"/>
        <v>0.67799573104470023</v>
      </c>
      <c r="AJ241" s="64">
        <f t="shared" si="86"/>
        <v>67.8</v>
      </c>
      <c r="AK241" s="63">
        <f t="shared" si="110"/>
        <v>3.5200000000000002E-2</v>
      </c>
      <c r="AL241" s="57" t="e">
        <f t="shared" si="87"/>
        <v>#REF!</v>
      </c>
      <c r="AM241" s="65" t="e">
        <f t="shared" si="111"/>
        <v>#REF!</v>
      </c>
      <c r="AR241" s="49"/>
    </row>
    <row r="242" spans="1:44" ht="12.75" customHeight="1" x14ac:dyDescent="0.3">
      <c r="A242" s="48">
        <v>233</v>
      </c>
      <c r="B242" s="48" t="s">
        <v>296</v>
      </c>
      <c r="C242" s="49">
        <v>133375000</v>
      </c>
      <c r="D242" s="49">
        <f t="shared" si="88"/>
        <v>432517.66359824763</v>
      </c>
      <c r="E242" s="59">
        <v>21215000</v>
      </c>
      <c r="F242" s="49">
        <f t="shared" si="112"/>
        <v>333062.30270024861</v>
      </c>
      <c r="G242" s="49">
        <f t="shared" si="89"/>
        <v>765580</v>
      </c>
      <c r="H242" s="50">
        <v>1576431.1314873695</v>
      </c>
      <c r="I242" s="51">
        <f t="shared" si="90"/>
        <v>0.48564125936644753</v>
      </c>
      <c r="J242" s="28">
        <f t="shared" si="91"/>
        <v>1300556</v>
      </c>
      <c r="K242" s="28">
        <f t="shared" si="92"/>
        <v>765580</v>
      </c>
      <c r="L242" s="52">
        <f t="shared" si="93"/>
        <v>48.56</v>
      </c>
      <c r="M242" s="91"/>
      <c r="N242" s="53">
        <v>665602</v>
      </c>
      <c r="O242" s="54">
        <v>4.1599999999999998E-2</v>
      </c>
      <c r="P242" s="28">
        <f t="shared" si="94"/>
        <v>693291</v>
      </c>
      <c r="Q242" s="55">
        <f t="shared" si="95"/>
        <v>43.978514896865619</v>
      </c>
      <c r="R242" s="55">
        <f t="shared" si="96"/>
        <v>4.5814851031343835</v>
      </c>
      <c r="S242" s="56">
        <f t="shared" si="97"/>
        <v>0.01</v>
      </c>
      <c r="T242" s="28">
        <f t="shared" si="98"/>
        <v>6656</v>
      </c>
      <c r="U242" s="57">
        <f t="shared" si="99"/>
        <v>0</v>
      </c>
      <c r="V242" s="57" t="e">
        <f t="shared" si="85"/>
        <v>#REF!</v>
      </c>
      <c r="W242" s="57">
        <f t="shared" si="100"/>
        <v>0</v>
      </c>
      <c r="X242" s="50" t="e">
        <f t="shared" si="101"/>
        <v>#REF!</v>
      </c>
      <c r="Y242" s="58" t="e">
        <f t="shared" si="102"/>
        <v>#REF!</v>
      </c>
      <c r="AA242" s="28">
        <f t="shared" si="103"/>
        <v>-72289</v>
      </c>
      <c r="AB242" s="28">
        <f t="shared" si="104"/>
        <v>-65633</v>
      </c>
      <c r="AC242" s="28">
        <f t="shared" si="105"/>
        <v>0</v>
      </c>
      <c r="AD242" s="55" t="e">
        <f t="shared" si="106"/>
        <v>#REF!</v>
      </c>
      <c r="AG242" s="61" t="str">
        <f t="shared" si="107"/>
        <v>233</v>
      </c>
      <c r="AH242" s="62" t="str">
        <f t="shared" si="108"/>
        <v>Peru</v>
      </c>
      <c r="AI242" s="63">
        <f t="shared" si="109"/>
        <v>0.48564125936644753</v>
      </c>
      <c r="AJ242" s="64">
        <f t="shared" si="86"/>
        <v>48.56</v>
      </c>
      <c r="AK242" s="63">
        <f t="shared" si="110"/>
        <v>4.1599999999999998E-2</v>
      </c>
      <c r="AL242" s="57" t="e">
        <f t="shared" si="87"/>
        <v>#REF!</v>
      </c>
      <c r="AM242" s="65" t="e">
        <f t="shared" si="111"/>
        <v>#REF!</v>
      </c>
      <c r="AR242" s="49"/>
    </row>
    <row r="243" spans="1:44" ht="12.75" customHeight="1" x14ac:dyDescent="0.3">
      <c r="A243" s="48">
        <v>234</v>
      </c>
      <c r="B243" s="48" t="s">
        <v>297</v>
      </c>
      <c r="C243" s="49">
        <v>254866000</v>
      </c>
      <c r="D243" s="49">
        <f t="shared" si="88"/>
        <v>826497.07104503084</v>
      </c>
      <c r="E243" s="59">
        <v>58232000</v>
      </c>
      <c r="F243" s="49">
        <f t="shared" si="112"/>
        <v>914206.17538726737</v>
      </c>
      <c r="G243" s="49">
        <f t="shared" si="89"/>
        <v>1740703</v>
      </c>
      <c r="H243" s="50">
        <v>2593218.3622627878</v>
      </c>
      <c r="I243" s="51">
        <f t="shared" si="90"/>
        <v>0.6712519953318159</v>
      </c>
      <c r="J243" s="28">
        <f t="shared" si="91"/>
        <v>2139405</v>
      </c>
      <c r="K243" s="28">
        <f t="shared" si="92"/>
        <v>1740703</v>
      </c>
      <c r="L243" s="52">
        <f t="shared" si="93"/>
        <v>67.13</v>
      </c>
      <c r="M243" s="91"/>
      <c r="N243" s="53">
        <v>1315367</v>
      </c>
      <c r="O243" s="54">
        <v>2.7699999999999999E-2</v>
      </c>
      <c r="P243" s="28">
        <f t="shared" si="94"/>
        <v>1351803</v>
      </c>
      <c r="Q243" s="55">
        <f t="shared" si="95"/>
        <v>52.128390716023048</v>
      </c>
      <c r="R243" s="55">
        <f t="shared" si="96"/>
        <v>15.001609283976947</v>
      </c>
      <c r="S243" s="56">
        <f t="shared" si="97"/>
        <v>0.02</v>
      </c>
      <c r="T243" s="28">
        <f t="shared" si="98"/>
        <v>26307</v>
      </c>
      <c r="U243" s="57">
        <f t="shared" si="99"/>
        <v>0</v>
      </c>
      <c r="V243" s="57" t="e">
        <f t="shared" si="85"/>
        <v>#REF!</v>
      </c>
      <c r="W243" s="57">
        <f t="shared" si="100"/>
        <v>0</v>
      </c>
      <c r="X243" s="50" t="e">
        <f t="shared" si="101"/>
        <v>#REF!</v>
      </c>
      <c r="Y243" s="58" t="e">
        <f t="shared" si="102"/>
        <v>#REF!</v>
      </c>
      <c r="AA243" s="28">
        <f t="shared" si="103"/>
        <v>-388900</v>
      </c>
      <c r="AB243" s="28">
        <f t="shared" si="104"/>
        <v>-362593</v>
      </c>
      <c r="AC243" s="28">
        <f t="shared" si="105"/>
        <v>0</v>
      </c>
      <c r="AD243" s="55" t="e">
        <f t="shared" si="106"/>
        <v>#REF!</v>
      </c>
      <c r="AG243" s="61" t="str">
        <f t="shared" si="107"/>
        <v>234</v>
      </c>
      <c r="AH243" s="62" t="str">
        <f t="shared" si="108"/>
        <v>Petersham</v>
      </c>
      <c r="AI243" s="63">
        <f t="shared" si="109"/>
        <v>0.6712519953318159</v>
      </c>
      <c r="AJ243" s="64">
        <f t="shared" si="86"/>
        <v>67.13</v>
      </c>
      <c r="AK243" s="63">
        <f t="shared" si="110"/>
        <v>2.7699999999999999E-2</v>
      </c>
      <c r="AL243" s="57" t="e">
        <f t="shared" si="87"/>
        <v>#REF!</v>
      </c>
      <c r="AM243" s="65" t="e">
        <f t="shared" si="111"/>
        <v>#REF!</v>
      </c>
      <c r="AR243" s="49"/>
    </row>
    <row r="244" spans="1:44" ht="12.75" customHeight="1" x14ac:dyDescent="0.3">
      <c r="A244" s="48">
        <v>235</v>
      </c>
      <c r="B244" s="48" t="s">
        <v>298</v>
      </c>
      <c r="C244" s="49">
        <v>354552900</v>
      </c>
      <c r="D244" s="49">
        <f t="shared" si="88"/>
        <v>1149768.6367758811</v>
      </c>
      <c r="E244" s="59">
        <v>64752000</v>
      </c>
      <c r="F244" s="49">
        <f t="shared" si="112"/>
        <v>1016566.1194648361</v>
      </c>
      <c r="G244" s="49">
        <f t="shared" si="89"/>
        <v>2166335</v>
      </c>
      <c r="H244" s="50">
        <v>3599306.2104073167</v>
      </c>
      <c r="I244" s="51">
        <f t="shared" si="90"/>
        <v>0.60187571530760253</v>
      </c>
      <c r="J244" s="28">
        <f t="shared" si="91"/>
        <v>2969428</v>
      </c>
      <c r="K244" s="28">
        <f t="shared" si="92"/>
        <v>2166335</v>
      </c>
      <c r="L244" s="52">
        <f t="shared" si="93"/>
        <v>60.19</v>
      </c>
      <c r="M244" s="91"/>
      <c r="N244" s="53">
        <v>1745523</v>
      </c>
      <c r="O244" s="54">
        <v>5.2499999999999998E-2</v>
      </c>
      <c r="P244" s="28">
        <f t="shared" si="94"/>
        <v>1837163</v>
      </c>
      <c r="Q244" s="55">
        <f t="shared" si="95"/>
        <v>51.042142363099941</v>
      </c>
      <c r="R244" s="55">
        <f t="shared" si="96"/>
        <v>9.1478576369000564</v>
      </c>
      <c r="S244" s="56">
        <f t="shared" si="97"/>
        <v>0.02</v>
      </c>
      <c r="T244" s="28">
        <f t="shared" si="98"/>
        <v>34910</v>
      </c>
      <c r="U244" s="57">
        <f t="shared" si="99"/>
        <v>0</v>
      </c>
      <c r="V244" s="57" t="e">
        <f t="shared" si="85"/>
        <v>#REF!</v>
      </c>
      <c r="W244" s="57">
        <f t="shared" si="100"/>
        <v>0</v>
      </c>
      <c r="X244" s="50" t="e">
        <f t="shared" si="101"/>
        <v>#REF!</v>
      </c>
      <c r="Y244" s="58" t="e">
        <f t="shared" si="102"/>
        <v>#REF!</v>
      </c>
      <c r="AA244" s="28">
        <f t="shared" si="103"/>
        <v>-329172</v>
      </c>
      <c r="AB244" s="28">
        <f t="shared" si="104"/>
        <v>-294262</v>
      </c>
      <c r="AC244" s="28">
        <f t="shared" si="105"/>
        <v>0</v>
      </c>
      <c r="AD244" s="55" t="e">
        <f t="shared" si="106"/>
        <v>#REF!</v>
      </c>
      <c r="AG244" s="61" t="str">
        <f t="shared" si="107"/>
        <v>235</v>
      </c>
      <c r="AH244" s="62" t="str">
        <f t="shared" si="108"/>
        <v>Phillipston</v>
      </c>
      <c r="AI244" s="63">
        <f t="shared" si="109"/>
        <v>0.60187571530760253</v>
      </c>
      <c r="AJ244" s="64">
        <f t="shared" si="86"/>
        <v>60.19</v>
      </c>
      <c r="AK244" s="63">
        <f t="shared" si="110"/>
        <v>5.2499999999999998E-2</v>
      </c>
      <c r="AL244" s="57" t="e">
        <f t="shared" si="87"/>
        <v>#REF!</v>
      </c>
      <c r="AM244" s="65" t="e">
        <f t="shared" si="111"/>
        <v>#REF!</v>
      </c>
      <c r="AR244" s="49"/>
    </row>
    <row r="245" spans="1:44" ht="12.75" customHeight="1" x14ac:dyDescent="0.3">
      <c r="A245" s="48">
        <v>236</v>
      </c>
      <c r="B245" s="48" t="s">
        <v>299</v>
      </c>
      <c r="C245" s="49">
        <v>5177413000</v>
      </c>
      <c r="D245" s="49">
        <f t="shared" si="88"/>
        <v>16789672.534157034</v>
      </c>
      <c r="E245" s="59">
        <v>1401115000</v>
      </c>
      <c r="F245" s="49">
        <f t="shared" si="112"/>
        <v>21996633.902797963</v>
      </c>
      <c r="G245" s="49">
        <f t="shared" si="89"/>
        <v>38786306</v>
      </c>
      <c r="H245" s="50">
        <v>104024895.27</v>
      </c>
      <c r="I245" s="51">
        <f t="shared" si="90"/>
        <v>0.37285599662781571</v>
      </c>
      <c r="J245" s="28">
        <f t="shared" si="91"/>
        <v>85820539</v>
      </c>
      <c r="K245" s="28">
        <f t="shared" si="92"/>
        <v>38786306</v>
      </c>
      <c r="L245" s="52">
        <f t="shared" si="93"/>
        <v>37.29</v>
      </c>
      <c r="M245" s="91"/>
      <c r="N245" s="53">
        <v>33854715</v>
      </c>
      <c r="O245" s="54">
        <v>4.0800000000000003E-2</v>
      </c>
      <c r="P245" s="28">
        <f t="shared" si="94"/>
        <v>35235987</v>
      </c>
      <c r="Q245" s="55">
        <f t="shared" si="95"/>
        <v>33.872648377625232</v>
      </c>
      <c r="R245" s="55">
        <f t="shared" si="96"/>
        <v>3.4173516223747669</v>
      </c>
      <c r="S245" s="56">
        <f t="shared" si="97"/>
        <v>0.01</v>
      </c>
      <c r="T245" s="28">
        <f t="shared" si="98"/>
        <v>338547</v>
      </c>
      <c r="U245" s="57">
        <f t="shared" si="99"/>
        <v>0</v>
      </c>
      <c r="V245" s="57" t="e">
        <f t="shared" si="85"/>
        <v>#REF!</v>
      </c>
      <c r="W245" s="57">
        <f t="shared" si="100"/>
        <v>0</v>
      </c>
      <c r="X245" s="50" t="e">
        <f t="shared" si="101"/>
        <v>#REF!</v>
      </c>
      <c r="Y245" s="58" t="e">
        <f t="shared" si="102"/>
        <v>#REF!</v>
      </c>
      <c r="AA245" s="28">
        <f t="shared" si="103"/>
        <v>-3550319</v>
      </c>
      <c r="AB245" s="28">
        <f t="shared" si="104"/>
        <v>-3211772</v>
      </c>
      <c r="AC245" s="28">
        <f t="shared" si="105"/>
        <v>0</v>
      </c>
      <c r="AD245" s="55" t="e">
        <f t="shared" si="106"/>
        <v>#REF!</v>
      </c>
      <c r="AG245" s="61" t="str">
        <f t="shared" si="107"/>
        <v>236</v>
      </c>
      <c r="AH245" s="62" t="str">
        <f t="shared" si="108"/>
        <v>Pittsfield</v>
      </c>
      <c r="AI245" s="63">
        <f t="shared" si="109"/>
        <v>0.37285599662781571</v>
      </c>
      <c r="AJ245" s="64">
        <f t="shared" si="86"/>
        <v>37.29</v>
      </c>
      <c r="AK245" s="63">
        <f t="shared" si="110"/>
        <v>4.0800000000000003E-2</v>
      </c>
      <c r="AL245" s="57" t="e">
        <f t="shared" si="87"/>
        <v>#REF!</v>
      </c>
      <c r="AM245" s="65" t="e">
        <f t="shared" si="111"/>
        <v>#REF!</v>
      </c>
      <c r="AR245" s="49"/>
    </row>
    <row r="246" spans="1:44" ht="12.75" customHeight="1" x14ac:dyDescent="0.3">
      <c r="A246" s="48">
        <v>237</v>
      </c>
      <c r="B246" s="48" t="s">
        <v>300</v>
      </c>
      <c r="C246" s="49">
        <v>126683300</v>
      </c>
      <c r="D246" s="49">
        <f t="shared" si="88"/>
        <v>410817.35657294013</v>
      </c>
      <c r="E246" s="59">
        <v>18751000</v>
      </c>
      <c r="F246" s="49">
        <f t="shared" si="112"/>
        <v>294379.03549056617</v>
      </c>
      <c r="G246" s="49">
        <f t="shared" si="89"/>
        <v>705196</v>
      </c>
      <c r="H246" s="50">
        <v>1067979.2239619342</v>
      </c>
      <c r="I246" s="51">
        <f t="shared" si="90"/>
        <v>0.66030872528016071</v>
      </c>
      <c r="J246" s="28">
        <f t="shared" si="91"/>
        <v>881083</v>
      </c>
      <c r="K246" s="28">
        <f t="shared" si="92"/>
        <v>705196</v>
      </c>
      <c r="L246" s="52">
        <f t="shared" si="93"/>
        <v>66.03</v>
      </c>
      <c r="M246" s="91"/>
      <c r="N246" s="53">
        <v>696005</v>
      </c>
      <c r="O246" s="54">
        <v>5.4399999999999997E-2</v>
      </c>
      <c r="P246" s="28">
        <f t="shared" si="94"/>
        <v>733868</v>
      </c>
      <c r="Q246" s="55">
        <f t="shared" si="95"/>
        <v>68.715568948760477</v>
      </c>
      <c r="R246" s="55">
        <f t="shared" si="96"/>
        <v>0</v>
      </c>
      <c r="S246" s="56">
        <f t="shared" si="97"/>
        <v>0</v>
      </c>
      <c r="T246" s="28">
        <f t="shared" si="98"/>
        <v>0</v>
      </c>
      <c r="U246" s="57">
        <f t="shared" si="99"/>
        <v>28672</v>
      </c>
      <c r="V246" s="57" t="e">
        <f t="shared" si="85"/>
        <v>#REF!</v>
      </c>
      <c r="W246" s="57">
        <f t="shared" si="100"/>
        <v>0</v>
      </c>
      <c r="X246" s="50" t="e">
        <f t="shared" si="101"/>
        <v>#REF!</v>
      </c>
      <c r="Y246" s="58" t="e">
        <f t="shared" si="102"/>
        <v>#REF!</v>
      </c>
      <c r="AA246" s="28">
        <f t="shared" si="103"/>
        <v>0</v>
      </c>
      <c r="AB246" s="28">
        <f t="shared" si="104"/>
        <v>0</v>
      </c>
      <c r="AC246" s="28" t="e">
        <f t="shared" si="105"/>
        <v>#REF!</v>
      </c>
      <c r="AD246" s="55" t="e">
        <f t="shared" si="106"/>
        <v>#REF!</v>
      </c>
      <c r="AG246" s="61" t="str">
        <f t="shared" si="107"/>
        <v>237</v>
      </c>
      <c r="AH246" s="62" t="str">
        <f t="shared" si="108"/>
        <v>Plainfield</v>
      </c>
      <c r="AI246" s="63">
        <f t="shared" si="109"/>
        <v>0.66030872528016071</v>
      </c>
      <c r="AJ246" s="64">
        <f t="shared" si="86"/>
        <v>66.03</v>
      </c>
      <c r="AK246" s="63">
        <f t="shared" si="110"/>
        <v>5.4399999999999997E-2</v>
      </c>
      <c r="AL246" s="57" t="e">
        <f t="shared" si="87"/>
        <v>#REF!</v>
      </c>
      <c r="AM246" s="65" t="e">
        <f t="shared" si="111"/>
        <v>#REF!</v>
      </c>
      <c r="AR246" s="49"/>
    </row>
    <row r="247" spans="1:44" ht="12.75" customHeight="1" x14ac:dyDescent="0.3">
      <c r="A247" s="48">
        <v>238</v>
      </c>
      <c r="B247" s="48" t="s">
        <v>301</v>
      </c>
      <c r="C247" s="49">
        <v>2438980600</v>
      </c>
      <c r="D247" s="49">
        <f t="shared" si="88"/>
        <v>7909294.7754335683</v>
      </c>
      <c r="E247" s="59">
        <v>493280000</v>
      </c>
      <c r="F247" s="49">
        <f t="shared" si="112"/>
        <v>7744189.1433409676</v>
      </c>
      <c r="G247" s="49">
        <f t="shared" si="89"/>
        <v>15653484</v>
      </c>
      <c r="H247" s="50">
        <v>18901292.300570369</v>
      </c>
      <c r="I247" s="51">
        <f t="shared" si="90"/>
        <v>0.82817003996745964</v>
      </c>
      <c r="J247" s="28">
        <f t="shared" si="91"/>
        <v>15593566</v>
      </c>
      <c r="K247" s="28">
        <f t="shared" si="92"/>
        <v>15593566</v>
      </c>
      <c r="L247" s="52">
        <f t="shared" si="93"/>
        <v>82.5</v>
      </c>
      <c r="M247" s="91"/>
      <c r="N247" s="53">
        <v>13517712</v>
      </c>
      <c r="O247" s="54">
        <v>5.62E-2</v>
      </c>
      <c r="P247" s="28">
        <f t="shared" si="94"/>
        <v>14277407</v>
      </c>
      <c r="Q247" s="55">
        <f t="shared" si="95"/>
        <v>75.536671106711381</v>
      </c>
      <c r="R247" s="55">
        <f t="shared" si="96"/>
        <v>6.9633288932886188</v>
      </c>
      <c r="S247" s="56">
        <f t="shared" si="97"/>
        <v>0.01</v>
      </c>
      <c r="T247" s="28">
        <f t="shared" si="98"/>
        <v>135177</v>
      </c>
      <c r="U247" s="57">
        <f t="shared" si="99"/>
        <v>0</v>
      </c>
      <c r="V247" s="57" t="e">
        <f t="shared" si="85"/>
        <v>#REF!</v>
      </c>
      <c r="W247" s="57">
        <f t="shared" si="100"/>
        <v>0</v>
      </c>
      <c r="X247" s="50" t="e">
        <f t="shared" si="101"/>
        <v>#REF!</v>
      </c>
      <c r="Y247" s="58" t="e">
        <f t="shared" si="102"/>
        <v>#REF!</v>
      </c>
      <c r="AA247" s="28">
        <f t="shared" si="103"/>
        <v>-1316159</v>
      </c>
      <c r="AB247" s="28">
        <f t="shared" si="104"/>
        <v>-1180982</v>
      </c>
      <c r="AC247" s="28">
        <f t="shared" si="105"/>
        <v>0</v>
      </c>
      <c r="AD247" s="55" t="e">
        <f t="shared" si="106"/>
        <v>#REF!</v>
      </c>
      <c r="AG247" s="61" t="str">
        <f t="shared" si="107"/>
        <v>238</v>
      </c>
      <c r="AH247" s="62" t="str">
        <f t="shared" si="108"/>
        <v>Plainville</v>
      </c>
      <c r="AI247" s="63">
        <f t="shared" si="109"/>
        <v>0.82817003996745964</v>
      </c>
      <c r="AJ247" s="64">
        <f t="shared" si="86"/>
        <v>82.5</v>
      </c>
      <c r="AK247" s="63">
        <f t="shared" si="110"/>
        <v>5.62E-2</v>
      </c>
      <c r="AL247" s="57" t="e">
        <f t="shared" si="87"/>
        <v>#REF!</v>
      </c>
      <c r="AM247" s="65" t="e">
        <f t="shared" si="111"/>
        <v>#REF!</v>
      </c>
      <c r="AR247" s="49"/>
    </row>
    <row r="248" spans="1:44" ht="12.75" customHeight="1" x14ac:dyDescent="0.3">
      <c r="A248" s="48">
        <v>239</v>
      </c>
      <c r="B248" s="48" t="s">
        <v>302</v>
      </c>
      <c r="C248" s="49">
        <v>18234109200</v>
      </c>
      <c r="D248" s="49">
        <f t="shared" si="88"/>
        <v>59130828.933303185</v>
      </c>
      <c r="E248" s="59">
        <v>3093270000</v>
      </c>
      <c r="F248" s="49">
        <f t="shared" si="112"/>
        <v>48562414.757181145</v>
      </c>
      <c r="G248" s="49">
        <f t="shared" si="89"/>
        <v>107693244</v>
      </c>
      <c r="H248" s="50">
        <v>115252249.87069999</v>
      </c>
      <c r="I248" s="51">
        <f t="shared" si="90"/>
        <v>0.93441337692600068</v>
      </c>
      <c r="J248" s="28">
        <f t="shared" si="91"/>
        <v>95083106</v>
      </c>
      <c r="K248" s="28">
        <f t="shared" si="92"/>
        <v>95083106</v>
      </c>
      <c r="L248" s="52">
        <f t="shared" si="93"/>
        <v>82.5</v>
      </c>
      <c r="M248" s="91"/>
      <c r="N248" s="53">
        <v>88503759</v>
      </c>
      <c r="O248" s="54">
        <v>4.9299999999999997E-2</v>
      </c>
      <c r="P248" s="28">
        <f t="shared" si="94"/>
        <v>92866994</v>
      </c>
      <c r="Q248" s="55">
        <f t="shared" si="95"/>
        <v>80.577163659873264</v>
      </c>
      <c r="R248" s="55">
        <f t="shared" si="96"/>
        <v>1.9228363401267359</v>
      </c>
      <c r="S248" s="56">
        <f t="shared" si="97"/>
        <v>0</v>
      </c>
      <c r="T248" s="28">
        <f t="shared" si="98"/>
        <v>0</v>
      </c>
      <c r="U248" s="57">
        <f t="shared" si="99"/>
        <v>0</v>
      </c>
      <c r="V248" s="57" t="e">
        <f t="shared" si="85"/>
        <v>#REF!</v>
      </c>
      <c r="W248" s="57">
        <f t="shared" si="100"/>
        <v>0</v>
      </c>
      <c r="X248" s="50" t="e">
        <f t="shared" si="101"/>
        <v>#REF!</v>
      </c>
      <c r="Y248" s="58" t="e">
        <f t="shared" si="102"/>
        <v>#REF!</v>
      </c>
      <c r="AA248" s="28">
        <f t="shared" si="103"/>
        <v>-2216112</v>
      </c>
      <c r="AB248" s="28">
        <f t="shared" si="104"/>
        <v>-2216112</v>
      </c>
      <c r="AC248" s="28">
        <f t="shared" si="105"/>
        <v>0</v>
      </c>
      <c r="AD248" s="55" t="e">
        <f t="shared" si="106"/>
        <v>#REF!</v>
      </c>
      <c r="AG248" s="61" t="str">
        <f t="shared" si="107"/>
        <v>239</v>
      </c>
      <c r="AH248" s="62" t="str">
        <f t="shared" si="108"/>
        <v>Plymouth</v>
      </c>
      <c r="AI248" s="63">
        <f t="shared" si="109"/>
        <v>0.93441337692600068</v>
      </c>
      <c r="AJ248" s="64">
        <f t="shared" si="86"/>
        <v>82.5</v>
      </c>
      <c r="AK248" s="63">
        <f t="shared" si="110"/>
        <v>4.9299999999999997E-2</v>
      </c>
      <c r="AL248" s="57" t="e">
        <f t="shared" si="87"/>
        <v>#REF!</v>
      </c>
      <c r="AM248" s="65" t="e">
        <f t="shared" si="111"/>
        <v>#REF!</v>
      </c>
      <c r="AR248" s="49"/>
    </row>
    <row r="249" spans="1:44" ht="12.75" customHeight="1" x14ac:dyDescent="0.3">
      <c r="A249" s="48">
        <v>240</v>
      </c>
      <c r="B249" s="48" t="s">
        <v>303</v>
      </c>
      <c r="C249" s="49">
        <v>786008800</v>
      </c>
      <c r="D249" s="49">
        <f t="shared" si="88"/>
        <v>2548923.6344417045</v>
      </c>
      <c r="E249" s="59">
        <v>151490000</v>
      </c>
      <c r="F249" s="49">
        <f t="shared" si="112"/>
        <v>2378298.7620108724</v>
      </c>
      <c r="G249" s="49">
        <f t="shared" si="89"/>
        <v>4927222</v>
      </c>
      <c r="H249" s="50">
        <v>6413879.3406655136</v>
      </c>
      <c r="I249" s="51">
        <f t="shared" si="90"/>
        <v>0.76821245587833964</v>
      </c>
      <c r="J249" s="28">
        <f t="shared" si="91"/>
        <v>5291450</v>
      </c>
      <c r="K249" s="28">
        <f t="shared" si="92"/>
        <v>4927222</v>
      </c>
      <c r="L249" s="52">
        <f t="shared" si="93"/>
        <v>76.819999999999993</v>
      </c>
      <c r="M249" s="91"/>
      <c r="N249" s="53">
        <v>4334607</v>
      </c>
      <c r="O249" s="54">
        <v>4.6399999999999997E-2</v>
      </c>
      <c r="P249" s="28">
        <f t="shared" si="94"/>
        <v>4535733</v>
      </c>
      <c r="Q249" s="55">
        <f t="shared" si="95"/>
        <v>70.717466904036982</v>
      </c>
      <c r="R249" s="55">
        <f t="shared" si="96"/>
        <v>6.1025330959630111</v>
      </c>
      <c r="S249" s="56">
        <f t="shared" si="97"/>
        <v>0.01</v>
      </c>
      <c r="T249" s="28">
        <f t="shared" si="98"/>
        <v>43346</v>
      </c>
      <c r="U249" s="57">
        <f t="shared" si="99"/>
        <v>0</v>
      </c>
      <c r="V249" s="57" t="e">
        <f t="shared" si="85"/>
        <v>#REF!</v>
      </c>
      <c r="W249" s="57">
        <f t="shared" si="100"/>
        <v>0</v>
      </c>
      <c r="X249" s="50" t="e">
        <f t="shared" si="101"/>
        <v>#REF!</v>
      </c>
      <c r="Y249" s="58" t="e">
        <f t="shared" si="102"/>
        <v>#REF!</v>
      </c>
      <c r="AA249" s="28">
        <f t="shared" si="103"/>
        <v>-391489</v>
      </c>
      <c r="AB249" s="28">
        <f t="shared" si="104"/>
        <v>-348143</v>
      </c>
      <c r="AC249" s="28">
        <f t="shared" si="105"/>
        <v>0</v>
      </c>
      <c r="AD249" s="55" t="e">
        <f t="shared" si="106"/>
        <v>#REF!</v>
      </c>
      <c r="AG249" s="61" t="str">
        <f t="shared" si="107"/>
        <v>240</v>
      </c>
      <c r="AH249" s="62" t="str">
        <f t="shared" si="108"/>
        <v>Plympton</v>
      </c>
      <c r="AI249" s="63">
        <f t="shared" si="109"/>
        <v>0.76821245587833964</v>
      </c>
      <c r="AJ249" s="64">
        <f t="shared" si="86"/>
        <v>76.819999999999993</v>
      </c>
      <c r="AK249" s="63">
        <f t="shared" si="110"/>
        <v>4.6399999999999997E-2</v>
      </c>
      <c r="AL249" s="57" t="e">
        <f t="shared" si="87"/>
        <v>#REF!</v>
      </c>
      <c r="AM249" s="65" t="e">
        <f t="shared" si="111"/>
        <v>#REF!</v>
      </c>
      <c r="AR249" s="49"/>
    </row>
    <row r="250" spans="1:44" ht="12.75" customHeight="1" x14ac:dyDescent="0.3">
      <c r="A250" s="48">
        <v>241</v>
      </c>
      <c r="B250" s="48" t="s">
        <v>304</v>
      </c>
      <c r="C250" s="49">
        <v>813441400</v>
      </c>
      <c r="D250" s="49">
        <f t="shared" si="88"/>
        <v>2637883.9647766645</v>
      </c>
      <c r="E250" s="59">
        <v>241428000</v>
      </c>
      <c r="F250" s="49">
        <f t="shared" si="112"/>
        <v>3790269.4139201329</v>
      </c>
      <c r="G250" s="49">
        <f t="shared" si="89"/>
        <v>6428153</v>
      </c>
      <c r="H250" s="50">
        <v>6141714.7838698467</v>
      </c>
      <c r="I250" s="51">
        <f t="shared" si="90"/>
        <v>1.0466381501274584</v>
      </c>
      <c r="J250" s="28">
        <f t="shared" si="91"/>
        <v>5066915</v>
      </c>
      <c r="K250" s="28">
        <f t="shared" si="92"/>
        <v>5066915</v>
      </c>
      <c r="L250" s="52">
        <f t="shared" si="93"/>
        <v>82.5</v>
      </c>
      <c r="M250" s="91"/>
      <c r="N250" s="53">
        <v>4621612</v>
      </c>
      <c r="O250" s="54">
        <v>3.27E-2</v>
      </c>
      <c r="P250" s="28">
        <f t="shared" si="94"/>
        <v>4772739</v>
      </c>
      <c r="Q250" s="55">
        <f t="shared" si="95"/>
        <v>77.710202572981331</v>
      </c>
      <c r="R250" s="55">
        <f t="shared" si="96"/>
        <v>4.7897974270186694</v>
      </c>
      <c r="S250" s="56">
        <f t="shared" si="97"/>
        <v>0.01</v>
      </c>
      <c r="T250" s="28">
        <f t="shared" si="98"/>
        <v>46216</v>
      </c>
      <c r="U250" s="57">
        <f t="shared" si="99"/>
        <v>0</v>
      </c>
      <c r="V250" s="57" t="e">
        <f t="shared" si="85"/>
        <v>#REF!</v>
      </c>
      <c r="W250" s="57">
        <f t="shared" si="100"/>
        <v>0</v>
      </c>
      <c r="X250" s="50" t="e">
        <f t="shared" si="101"/>
        <v>#REF!</v>
      </c>
      <c r="Y250" s="58" t="e">
        <f t="shared" si="102"/>
        <v>#REF!</v>
      </c>
      <c r="AA250" s="28">
        <f t="shared" si="103"/>
        <v>-294176</v>
      </c>
      <c r="AB250" s="28">
        <f t="shared" si="104"/>
        <v>-247960</v>
      </c>
      <c r="AC250" s="28">
        <f t="shared" si="105"/>
        <v>0</v>
      </c>
      <c r="AD250" s="55" t="e">
        <f t="shared" si="106"/>
        <v>#REF!</v>
      </c>
      <c r="AG250" s="61" t="str">
        <f t="shared" si="107"/>
        <v>241</v>
      </c>
      <c r="AH250" s="62" t="str">
        <f t="shared" si="108"/>
        <v>Princeton</v>
      </c>
      <c r="AI250" s="63">
        <f t="shared" si="109"/>
        <v>1.0466381501274584</v>
      </c>
      <c r="AJ250" s="64">
        <f t="shared" si="86"/>
        <v>82.5</v>
      </c>
      <c r="AK250" s="63">
        <f t="shared" si="110"/>
        <v>3.27E-2</v>
      </c>
      <c r="AL250" s="57" t="e">
        <f t="shared" si="87"/>
        <v>#REF!</v>
      </c>
      <c r="AM250" s="65" t="e">
        <f t="shared" si="111"/>
        <v>#REF!</v>
      </c>
      <c r="AR250" s="49"/>
    </row>
    <row r="251" spans="1:44" ht="12.75" customHeight="1" x14ac:dyDescent="0.3">
      <c r="A251" s="48">
        <v>242</v>
      </c>
      <c r="B251" s="48" t="s">
        <v>305</v>
      </c>
      <c r="C251" s="49">
        <v>5839081100</v>
      </c>
      <c r="D251" s="49">
        <f t="shared" si="88"/>
        <v>18935375.557133541</v>
      </c>
      <c r="E251" s="59">
        <v>344840000</v>
      </c>
      <c r="F251" s="49">
        <f t="shared" si="112"/>
        <v>5413773.4840044184</v>
      </c>
      <c r="G251" s="49">
        <f t="shared" si="89"/>
        <v>24349149</v>
      </c>
      <c r="H251" s="50">
        <v>1789908.6474084158</v>
      </c>
      <c r="I251" s="51">
        <f t="shared" si="90"/>
        <v>13.60357079410438</v>
      </c>
      <c r="J251" s="28">
        <f t="shared" si="91"/>
        <v>1476675</v>
      </c>
      <c r="K251" s="28">
        <f t="shared" si="92"/>
        <v>1476675</v>
      </c>
      <c r="L251" s="52">
        <f t="shared" si="93"/>
        <v>82.5</v>
      </c>
      <c r="M251" s="91"/>
      <c r="N251" s="53">
        <v>1412286</v>
      </c>
      <c r="O251" s="54">
        <v>4.1500000000000002E-2</v>
      </c>
      <c r="P251" s="28">
        <f t="shared" si="94"/>
        <v>1470896</v>
      </c>
      <c r="Q251" s="55">
        <f t="shared" si="95"/>
        <v>82.177154802268277</v>
      </c>
      <c r="R251" s="55">
        <f t="shared" si="96"/>
        <v>0.32284519773172349</v>
      </c>
      <c r="S251" s="56">
        <f t="shared" si="97"/>
        <v>0</v>
      </c>
      <c r="T251" s="28">
        <f t="shared" si="98"/>
        <v>0</v>
      </c>
      <c r="U251" s="57">
        <f t="shared" si="99"/>
        <v>0</v>
      </c>
      <c r="V251" s="57" t="e">
        <f t="shared" si="85"/>
        <v>#REF!</v>
      </c>
      <c r="W251" s="57">
        <f t="shared" si="100"/>
        <v>5779</v>
      </c>
      <c r="X251" s="50" t="e">
        <f t="shared" si="101"/>
        <v>#REF!</v>
      </c>
      <c r="Y251" s="58" t="e">
        <f t="shared" si="102"/>
        <v>#REF!</v>
      </c>
      <c r="AA251" s="28">
        <f t="shared" si="103"/>
        <v>-5779</v>
      </c>
      <c r="AB251" s="28">
        <f t="shared" si="104"/>
        <v>0</v>
      </c>
      <c r="AC251" s="28">
        <f t="shared" si="105"/>
        <v>0</v>
      </c>
      <c r="AD251" s="55" t="e">
        <f t="shared" si="106"/>
        <v>#REF!</v>
      </c>
      <c r="AG251" s="61" t="str">
        <f t="shared" si="107"/>
        <v>242</v>
      </c>
      <c r="AH251" s="62" t="str">
        <f t="shared" si="108"/>
        <v>Provincetown</v>
      </c>
      <c r="AI251" s="63">
        <f t="shared" si="109"/>
        <v>13.60357079410438</v>
      </c>
      <c r="AJ251" s="64">
        <f t="shared" si="86"/>
        <v>82.5</v>
      </c>
      <c r="AK251" s="63">
        <f t="shared" si="110"/>
        <v>4.1500000000000002E-2</v>
      </c>
      <c r="AL251" s="57" t="e">
        <f t="shared" si="87"/>
        <v>#REF!</v>
      </c>
      <c r="AM251" s="65" t="e">
        <f t="shared" si="111"/>
        <v>#REF!</v>
      </c>
      <c r="AR251" s="49"/>
    </row>
    <row r="252" spans="1:44" ht="12.75" customHeight="1" x14ac:dyDescent="0.3">
      <c r="A252" s="48">
        <v>243</v>
      </c>
      <c r="B252" s="48" t="s">
        <v>306</v>
      </c>
      <c r="C252" s="49">
        <v>24354195000</v>
      </c>
      <c r="D252" s="49">
        <f t="shared" si="88"/>
        <v>78977465.943513587</v>
      </c>
      <c r="E252" s="59">
        <v>4570167000</v>
      </c>
      <c r="F252" s="49">
        <f t="shared" si="112"/>
        <v>71748778.917967811</v>
      </c>
      <c r="G252" s="49">
        <f t="shared" si="89"/>
        <v>150726245</v>
      </c>
      <c r="H252" s="50">
        <v>177746911.73907721</v>
      </c>
      <c r="I252" s="51">
        <f t="shared" si="90"/>
        <v>0.84798235606623606</v>
      </c>
      <c r="J252" s="28">
        <f t="shared" si="91"/>
        <v>146641202</v>
      </c>
      <c r="K252" s="28">
        <f t="shared" si="92"/>
        <v>146641202</v>
      </c>
      <c r="L252" s="52">
        <f t="shared" si="93"/>
        <v>82.5</v>
      </c>
      <c r="M252" s="91"/>
      <c r="N252" s="53">
        <v>127829328</v>
      </c>
      <c r="O252" s="54">
        <v>4.9699999999999994E-2</v>
      </c>
      <c r="P252" s="28">
        <f t="shared" si="94"/>
        <v>134182446</v>
      </c>
      <c r="Q252" s="55">
        <f t="shared" si="95"/>
        <v>75.490732686806126</v>
      </c>
      <c r="R252" s="55">
        <f t="shared" si="96"/>
        <v>7.0092673131938739</v>
      </c>
      <c r="S252" s="56">
        <f t="shared" si="97"/>
        <v>0.01</v>
      </c>
      <c r="T252" s="28">
        <f t="shared" si="98"/>
        <v>1278293</v>
      </c>
      <c r="U252" s="57">
        <f t="shared" si="99"/>
        <v>0</v>
      </c>
      <c r="V252" s="57" t="e">
        <f t="shared" si="85"/>
        <v>#REF!</v>
      </c>
      <c r="W252" s="57">
        <f t="shared" si="100"/>
        <v>0</v>
      </c>
      <c r="X252" s="50" t="e">
        <f t="shared" si="101"/>
        <v>#REF!</v>
      </c>
      <c r="Y252" s="58" t="e">
        <f t="shared" si="102"/>
        <v>#REF!</v>
      </c>
      <c r="AA252" s="28">
        <f t="shared" si="103"/>
        <v>-12458756</v>
      </c>
      <c r="AB252" s="28">
        <f t="shared" si="104"/>
        <v>-11180463</v>
      </c>
      <c r="AC252" s="28">
        <f t="shared" si="105"/>
        <v>0</v>
      </c>
      <c r="AD252" s="55" t="e">
        <f t="shared" si="106"/>
        <v>#REF!</v>
      </c>
      <c r="AG252" s="61" t="str">
        <f t="shared" si="107"/>
        <v>243</v>
      </c>
      <c r="AH252" s="62" t="str">
        <f t="shared" si="108"/>
        <v>Quincy</v>
      </c>
      <c r="AI252" s="63">
        <f t="shared" si="109"/>
        <v>0.84798235606623606</v>
      </c>
      <c r="AJ252" s="64">
        <f t="shared" si="86"/>
        <v>82.5</v>
      </c>
      <c r="AK252" s="63">
        <f t="shared" si="110"/>
        <v>4.9699999999999994E-2</v>
      </c>
      <c r="AL252" s="57" t="e">
        <f t="shared" si="87"/>
        <v>#REF!</v>
      </c>
      <c r="AM252" s="65" t="e">
        <f t="shared" si="111"/>
        <v>#REF!</v>
      </c>
      <c r="AR252" s="49"/>
    </row>
    <row r="253" spans="1:44" ht="12.75" customHeight="1" x14ac:dyDescent="0.3">
      <c r="A253" s="48">
        <v>244</v>
      </c>
      <c r="B253" s="48" t="s">
        <v>307</v>
      </c>
      <c r="C253" s="49">
        <v>6232525200</v>
      </c>
      <c r="D253" s="49">
        <f t="shared" si="88"/>
        <v>20211263.263889045</v>
      </c>
      <c r="E253" s="59">
        <v>1168881000</v>
      </c>
      <c r="F253" s="49">
        <f t="shared" si="112"/>
        <v>18350704.569529545</v>
      </c>
      <c r="G253" s="49">
        <f t="shared" si="89"/>
        <v>38561968</v>
      </c>
      <c r="H253" s="50">
        <v>66603092.40883898</v>
      </c>
      <c r="I253" s="51">
        <f t="shared" si="90"/>
        <v>0.57898164492557991</v>
      </c>
      <c r="J253" s="28">
        <f t="shared" si="91"/>
        <v>54947551</v>
      </c>
      <c r="K253" s="28">
        <f t="shared" si="92"/>
        <v>38561968</v>
      </c>
      <c r="L253" s="52">
        <f t="shared" si="93"/>
        <v>57.9</v>
      </c>
      <c r="M253" s="91"/>
      <c r="N253" s="53">
        <v>31118449</v>
      </c>
      <c r="O253" s="54">
        <v>3.1800000000000002E-2</v>
      </c>
      <c r="P253" s="28">
        <f t="shared" si="94"/>
        <v>32108016</v>
      </c>
      <c r="Q253" s="55">
        <f t="shared" si="95"/>
        <v>48.207995813327891</v>
      </c>
      <c r="R253" s="55">
        <f t="shared" si="96"/>
        <v>9.6920041866721078</v>
      </c>
      <c r="S253" s="56">
        <f t="shared" si="97"/>
        <v>0.02</v>
      </c>
      <c r="T253" s="28">
        <f t="shared" si="98"/>
        <v>622369</v>
      </c>
      <c r="U253" s="57">
        <f t="shared" si="99"/>
        <v>0</v>
      </c>
      <c r="V253" s="57" t="e">
        <f t="shared" si="85"/>
        <v>#REF!</v>
      </c>
      <c r="W253" s="57">
        <f t="shared" si="100"/>
        <v>0</v>
      </c>
      <c r="X253" s="50" t="e">
        <f t="shared" si="101"/>
        <v>#REF!</v>
      </c>
      <c r="Y253" s="58" t="e">
        <f t="shared" si="102"/>
        <v>#REF!</v>
      </c>
      <c r="AA253" s="28">
        <f t="shared" si="103"/>
        <v>-6453952</v>
      </c>
      <c r="AB253" s="28">
        <f t="shared" si="104"/>
        <v>-5831583</v>
      </c>
      <c r="AC253" s="28">
        <f t="shared" si="105"/>
        <v>0</v>
      </c>
      <c r="AD253" s="55" t="e">
        <f t="shared" si="106"/>
        <v>#REF!</v>
      </c>
      <c r="AG253" s="61" t="str">
        <f t="shared" si="107"/>
        <v>244</v>
      </c>
      <c r="AH253" s="62" t="str">
        <f t="shared" si="108"/>
        <v>Randolph</v>
      </c>
      <c r="AI253" s="63">
        <f t="shared" si="109"/>
        <v>0.57898164492557991</v>
      </c>
      <c r="AJ253" s="64">
        <f t="shared" si="86"/>
        <v>57.9</v>
      </c>
      <c r="AK253" s="63">
        <f t="shared" si="110"/>
        <v>3.1800000000000002E-2</v>
      </c>
      <c r="AL253" s="57" t="e">
        <f t="shared" si="87"/>
        <v>#REF!</v>
      </c>
      <c r="AM253" s="65" t="e">
        <f t="shared" si="111"/>
        <v>#REF!</v>
      </c>
      <c r="AR253" s="49"/>
    </row>
    <row r="254" spans="1:44" ht="12.75" customHeight="1" x14ac:dyDescent="0.3">
      <c r="A254" s="48">
        <v>245</v>
      </c>
      <c r="B254" s="48" t="s">
        <v>308</v>
      </c>
      <c r="C254" s="49">
        <v>3379957500</v>
      </c>
      <c r="D254" s="49">
        <f t="shared" si="88"/>
        <v>10960759.66981349</v>
      </c>
      <c r="E254" s="59">
        <v>775119000</v>
      </c>
      <c r="F254" s="49">
        <f t="shared" si="112"/>
        <v>12168886.118628988</v>
      </c>
      <c r="G254" s="49">
        <f t="shared" si="89"/>
        <v>23129646</v>
      </c>
      <c r="H254" s="50">
        <v>35484142.461847208</v>
      </c>
      <c r="I254" s="51">
        <f t="shared" si="90"/>
        <v>0.65183049089798784</v>
      </c>
      <c r="J254" s="28">
        <f t="shared" si="91"/>
        <v>29274418</v>
      </c>
      <c r="K254" s="28">
        <f t="shared" si="92"/>
        <v>23129646</v>
      </c>
      <c r="L254" s="52">
        <f t="shared" si="93"/>
        <v>65.180000000000007</v>
      </c>
      <c r="M254" s="91"/>
      <c r="N254" s="53">
        <v>19883208</v>
      </c>
      <c r="O254" s="54">
        <v>3.3300000000000003E-2</v>
      </c>
      <c r="P254" s="28">
        <f t="shared" si="94"/>
        <v>20545319</v>
      </c>
      <c r="Q254" s="55">
        <f t="shared" si="95"/>
        <v>57.900001450198403</v>
      </c>
      <c r="R254" s="55">
        <f t="shared" si="96"/>
        <v>7.2799985498016042</v>
      </c>
      <c r="S254" s="56">
        <f t="shared" si="97"/>
        <v>0.01</v>
      </c>
      <c r="T254" s="28">
        <f t="shared" si="98"/>
        <v>198832</v>
      </c>
      <c r="U254" s="57">
        <f t="shared" si="99"/>
        <v>0</v>
      </c>
      <c r="V254" s="57" t="e">
        <f t="shared" si="85"/>
        <v>#REF!</v>
      </c>
      <c r="W254" s="57">
        <f t="shared" si="100"/>
        <v>0</v>
      </c>
      <c r="X254" s="50" t="e">
        <f t="shared" si="101"/>
        <v>#REF!</v>
      </c>
      <c r="Y254" s="58" t="e">
        <f t="shared" si="102"/>
        <v>#REF!</v>
      </c>
      <c r="AA254" s="28">
        <f t="shared" si="103"/>
        <v>-2584327</v>
      </c>
      <c r="AB254" s="28">
        <f t="shared" si="104"/>
        <v>-2385495</v>
      </c>
      <c r="AC254" s="28">
        <f t="shared" si="105"/>
        <v>0</v>
      </c>
      <c r="AD254" s="55" t="e">
        <f t="shared" si="106"/>
        <v>#REF!</v>
      </c>
      <c r="AG254" s="61" t="str">
        <f t="shared" si="107"/>
        <v>245</v>
      </c>
      <c r="AH254" s="62" t="str">
        <f t="shared" si="108"/>
        <v>Raynham</v>
      </c>
      <c r="AI254" s="63">
        <f t="shared" si="109"/>
        <v>0.65183049089798784</v>
      </c>
      <c r="AJ254" s="64">
        <f t="shared" si="86"/>
        <v>65.180000000000007</v>
      </c>
      <c r="AK254" s="63">
        <f t="shared" si="110"/>
        <v>3.3300000000000003E-2</v>
      </c>
      <c r="AL254" s="57" t="e">
        <f t="shared" si="87"/>
        <v>#REF!</v>
      </c>
      <c r="AM254" s="65" t="e">
        <f t="shared" si="111"/>
        <v>#REF!</v>
      </c>
      <c r="AR254" s="49"/>
    </row>
    <row r="255" spans="1:44" ht="12.75" customHeight="1" x14ac:dyDescent="0.3">
      <c r="A255" s="48">
        <v>246</v>
      </c>
      <c r="B255" s="48" t="s">
        <v>309</v>
      </c>
      <c r="C255" s="49">
        <v>7982429600</v>
      </c>
      <c r="D255" s="49">
        <f t="shared" si="88"/>
        <v>25885974.136303615</v>
      </c>
      <c r="E255" s="59">
        <v>2109157000</v>
      </c>
      <c r="F255" s="49">
        <f t="shared" si="112"/>
        <v>33112452.848284151</v>
      </c>
      <c r="G255" s="49">
        <f t="shared" si="89"/>
        <v>58998427</v>
      </c>
      <c r="H255" s="50">
        <v>50032398.014593512</v>
      </c>
      <c r="I255" s="51">
        <f t="shared" si="90"/>
        <v>1.1792044623324125</v>
      </c>
      <c r="J255" s="28">
        <f t="shared" si="91"/>
        <v>41276728</v>
      </c>
      <c r="K255" s="28">
        <f t="shared" si="92"/>
        <v>41276728</v>
      </c>
      <c r="L255" s="52">
        <f t="shared" si="93"/>
        <v>82.5</v>
      </c>
      <c r="M255" s="91"/>
      <c r="N255" s="53">
        <v>39514159</v>
      </c>
      <c r="O255" s="54">
        <v>5.0299999999999991E-2</v>
      </c>
      <c r="P255" s="28">
        <f t="shared" si="94"/>
        <v>41501721</v>
      </c>
      <c r="Q255" s="55">
        <f t="shared" si="95"/>
        <v>82.949693892135102</v>
      </c>
      <c r="R255" s="55">
        <f t="shared" si="96"/>
        <v>0</v>
      </c>
      <c r="S255" s="56">
        <f t="shared" si="97"/>
        <v>0</v>
      </c>
      <c r="T255" s="28">
        <f t="shared" si="98"/>
        <v>0</v>
      </c>
      <c r="U255" s="57">
        <f t="shared" si="99"/>
        <v>224993</v>
      </c>
      <c r="V255" s="57" t="e">
        <f t="shared" si="85"/>
        <v>#REF!</v>
      </c>
      <c r="W255" s="57">
        <f t="shared" si="100"/>
        <v>0</v>
      </c>
      <c r="X255" s="50" t="e">
        <f t="shared" si="101"/>
        <v>#REF!</v>
      </c>
      <c r="Y255" s="58" t="e">
        <f t="shared" si="102"/>
        <v>#REF!</v>
      </c>
      <c r="AA255" s="28">
        <f t="shared" si="103"/>
        <v>0</v>
      </c>
      <c r="AB255" s="28">
        <f t="shared" si="104"/>
        <v>0</v>
      </c>
      <c r="AC255" s="28" t="e">
        <f t="shared" si="105"/>
        <v>#REF!</v>
      </c>
      <c r="AD255" s="55" t="e">
        <f t="shared" si="106"/>
        <v>#REF!</v>
      </c>
      <c r="AG255" s="61" t="str">
        <f t="shared" si="107"/>
        <v>246</v>
      </c>
      <c r="AH255" s="62" t="str">
        <f t="shared" si="108"/>
        <v>Reading</v>
      </c>
      <c r="AI255" s="63">
        <f t="shared" si="109"/>
        <v>1.1792044623324125</v>
      </c>
      <c r="AJ255" s="64">
        <f t="shared" si="86"/>
        <v>82.5</v>
      </c>
      <c r="AK255" s="63">
        <f t="shared" si="110"/>
        <v>5.0299999999999991E-2</v>
      </c>
      <c r="AL255" s="57" t="e">
        <f t="shared" si="87"/>
        <v>#REF!</v>
      </c>
      <c r="AM255" s="65" t="e">
        <f t="shared" si="111"/>
        <v>#REF!</v>
      </c>
      <c r="AR255" s="49"/>
    </row>
    <row r="256" spans="1:44" ht="12.75" customHeight="1" x14ac:dyDescent="0.3">
      <c r="A256" s="48">
        <v>247</v>
      </c>
      <c r="B256" s="48" t="s">
        <v>310</v>
      </c>
      <c r="C256" s="49">
        <v>2946012100</v>
      </c>
      <c r="D256" s="49">
        <f t="shared" si="88"/>
        <v>9553531.5495720115</v>
      </c>
      <c r="E256" s="59">
        <v>773379000</v>
      </c>
      <c r="F256" s="49">
        <f t="shared" si="112"/>
        <v>12141569.201037737</v>
      </c>
      <c r="G256" s="49">
        <f t="shared" si="89"/>
        <v>21695101</v>
      </c>
      <c r="H256" s="50">
        <v>22150736.828609832</v>
      </c>
      <c r="I256" s="51">
        <f t="shared" si="90"/>
        <v>0.97943021795910046</v>
      </c>
      <c r="J256" s="28">
        <f t="shared" si="91"/>
        <v>18274358</v>
      </c>
      <c r="K256" s="28">
        <f t="shared" si="92"/>
        <v>18274358</v>
      </c>
      <c r="L256" s="52">
        <f t="shared" si="93"/>
        <v>82.5</v>
      </c>
      <c r="M256" s="91"/>
      <c r="N256" s="53">
        <v>17591945</v>
      </c>
      <c r="O256" s="54">
        <v>5.4399999999999997E-2</v>
      </c>
      <c r="P256" s="28">
        <f t="shared" si="94"/>
        <v>18548947</v>
      </c>
      <c r="Q256" s="55">
        <f t="shared" si="95"/>
        <v>83.739638746654379</v>
      </c>
      <c r="R256" s="55">
        <f t="shared" si="96"/>
        <v>0</v>
      </c>
      <c r="S256" s="56">
        <f t="shared" si="97"/>
        <v>0</v>
      </c>
      <c r="T256" s="28">
        <f t="shared" si="98"/>
        <v>0</v>
      </c>
      <c r="U256" s="57">
        <f t="shared" si="99"/>
        <v>274589</v>
      </c>
      <c r="V256" s="57" t="e">
        <f t="shared" si="85"/>
        <v>#REF!</v>
      </c>
      <c r="W256" s="57">
        <f t="shared" si="100"/>
        <v>0</v>
      </c>
      <c r="X256" s="50" t="e">
        <f t="shared" si="101"/>
        <v>#REF!</v>
      </c>
      <c r="Y256" s="58" t="e">
        <f t="shared" si="102"/>
        <v>#REF!</v>
      </c>
      <c r="AA256" s="28">
        <f t="shared" si="103"/>
        <v>0</v>
      </c>
      <c r="AB256" s="28">
        <f t="shared" si="104"/>
        <v>0</v>
      </c>
      <c r="AC256" s="28" t="e">
        <f t="shared" si="105"/>
        <v>#REF!</v>
      </c>
      <c r="AD256" s="55" t="e">
        <f t="shared" si="106"/>
        <v>#REF!</v>
      </c>
      <c r="AG256" s="61" t="str">
        <f t="shared" si="107"/>
        <v>247</v>
      </c>
      <c r="AH256" s="62" t="str">
        <f t="shared" si="108"/>
        <v>Rehoboth</v>
      </c>
      <c r="AI256" s="63">
        <f t="shared" si="109"/>
        <v>0.97943021795910046</v>
      </c>
      <c r="AJ256" s="64">
        <f t="shared" si="86"/>
        <v>82.5</v>
      </c>
      <c r="AK256" s="63">
        <f t="shared" si="110"/>
        <v>5.4399999999999997E-2</v>
      </c>
      <c r="AL256" s="57" t="e">
        <f t="shared" si="87"/>
        <v>#REF!</v>
      </c>
      <c r="AM256" s="65" t="e">
        <f t="shared" si="111"/>
        <v>#REF!</v>
      </c>
      <c r="AR256" s="49"/>
    </row>
    <row r="257" spans="1:44" ht="12.75" customHeight="1" x14ac:dyDescent="0.3">
      <c r="A257" s="48">
        <v>248</v>
      </c>
      <c r="B257" s="48" t="s">
        <v>311</v>
      </c>
      <c r="C257" s="49">
        <v>12020129000</v>
      </c>
      <c r="D257" s="49">
        <f t="shared" si="88"/>
        <v>38979704.676510148</v>
      </c>
      <c r="E257" s="59">
        <v>1845073000</v>
      </c>
      <c r="F257" s="49">
        <f t="shared" si="112"/>
        <v>28966498.328072391</v>
      </c>
      <c r="G257" s="49">
        <f t="shared" si="89"/>
        <v>67946203</v>
      </c>
      <c r="H257" s="50">
        <v>166239706.71266562</v>
      </c>
      <c r="I257" s="51">
        <f t="shared" si="90"/>
        <v>0.40872427137663647</v>
      </c>
      <c r="J257" s="28">
        <f t="shared" si="91"/>
        <v>137147758</v>
      </c>
      <c r="K257" s="28">
        <f t="shared" si="92"/>
        <v>67946203</v>
      </c>
      <c r="L257" s="52">
        <f t="shared" si="93"/>
        <v>40.869999999999997</v>
      </c>
      <c r="M257" s="91"/>
      <c r="N257" s="53">
        <v>50632986</v>
      </c>
      <c r="O257" s="54">
        <v>5.510000000000001E-2</v>
      </c>
      <c r="P257" s="28">
        <f t="shared" si="94"/>
        <v>53422864</v>
      </c>
      <c r="Q257" s="55">
        <f t="shared" si="95"/>
        <v>32.136043221213029</v>
      </c>
      <c r="R257" s="55">
        <f t="shared" si="96"/>
        <v>8.7339567787869683</v>
      </c>
      <c r="S257" s="56">
        <f t="shared" si="97"/>
        <v>0.02</v>
      </c>
      <c r="T257" s="28">
        <f t="shared" si="98"/>
        <v>1012660</v>
      </c>
      <c r="U257" s="57">
        <f t="shared" si="99"/>
        <v>0</v>
      </c>
      <c r="V257" s="57" t="e">
        <f t="shared" si="85"/>
        <v>#REF!</v>
      </c>
      <c r="W257" s="57">
        <f t="shared" si="100"/>
        <v>0</v>
      </c>
      <c r="X257" s="50" t="e">
        <f t="shared" si="101"/>
        <v>#REF!</v>
      </c>
      <c r="Y257" s="58" t="e">
        <f t="shared" si="102"/>
        <v>#REF!</v>
      </c>
      <c r="AA257" s="28">
        <f t="shared" si="103"/>
        <v>-14523339</v>
      </c>
      <c r="AB257" s="28">
        <f t="shared" si="104"/>
        <v>-13510679</v>
      </c>
      <c r="AC257" s="28">
        <f t="shared" si="105"/>
        <v>0</v>
      </c>
      <c r="AD257" s="55" t="e">
        <f t="shared" si="106"/>
        <v>#REF!</v>
      </c>
      <c r="AG257" s="61" t="str">
        <f t="shared" si="107"/>
        <v>248</v>
      </c>
      <c r="AH257" s="62" t="str">
        <f t="shared" si="108"/>
        <v>Revere</v>
      </c>
      <c r="AI257" s="63">
        <f t="shared" si="109"/>
        <v>0.40872427137663647</v>
      </c>
      <c r="AJ257" s="64">
        <f t="shared" si="86"/>
        <v>40.869999999999997</v>
      </c>
      <c r="AK257" s="63">
        <f t="shared" si="110"/>
        <v>5.510000000000001E-2</v>
      </c>
      <c r="AL257" s="57" t="e">
        <f t="shared" si="87"/>
        <v>#REF!</v>
      </c>
      <c r="AM257" s="65" t="e">
        <f t="shared" si="111"/>
        <v>#REF!</v>
      </c>
      <c r="AR257" s="49"/>
    </row>
    <row r="258" spans="1:44" ht="12.75" customHeight="1" x14ac:dyDescent="0.3">
      <c r="A258" s="48">
        <v>249</v>
      </c>
      <c r="B258" s="48" t="s">
        <v>312</v>
      </c>
      <c r="C258" s="49">
        <v>659150400</v>
      </c>
      <c r="D258" s="49">
        <f t="shared" si="88"/>
        <v>2137538.4514927864</v>
      </c>
      <c r="E258" s="59">
        <v>78794000</v>
      </c>
      <c r="F258" s="49">
        <f t="shared" si="112"/>
        <v>1237016.784301833</v>
      </c>
      <c r="G258" s="49">
        <f t="shared" si="89"/>
        <v>3374555</v>
      </c>
      <c r="H258" s="50">
        <v>1789484.8800000001</v>
      </c>
      <c r="I258" s="51">
        <f t="shared" si="90"/>
        <v>1.8857689370362267</v>
      </c>
      <c r="J258" s="28">
        <f t="shared" si="91"/>
        <v>1476325</v>
      </c>
      <c r="K258" s="28">
        <f t="shared" si="92"/>
        <v>1476325</v>
      </c>
      <c r="L258" s="52">
        <f t="shared" si="93"/>
        <v>82.5</v>
      </c>
      <c r="M258" s="91"/>
      <c r="N258" s="53">
        <v>1369869</v>
      </c>
      <c r="O258" s="54">
        <v>4.36E-2</v>
      </c>
      <c r="P258" s="28">
        <f t="shared" si="94"/>
        <v>1429595</v>
      </c>
      <c r="Q258" s="55">
        <f t="shared" si="95"/>
        <v>79.888632532061393</v>
      </c>
      <c r="R258" s="55">
        <f t="shared" si="96"/>
        <v>2.6113674679386065</v>
      </c>
      <c r="S258" s="56">
        <f t="shared" si="97"/>
        <v>0.01</v>
      </c>
      <c r="T258" s="28">
        <f t="shared" si="98"/>
        <v>13699</v>
      </c>
      <c r="U258" s="57">
        <f t="shared" si="99"/>
        <v>0</v>
      </c>
      <c r="V258" s="57" t="e">
        <f t="shared" si="85"/>
        <v>#REF!</v>
      </c>
      <c r="W258" s="57">
        <f t="shared" si="100"/>
        <v>33031</v>
      </c>
      <c r="X258" s="50" t="e">
        <f t="shared" si="101"/>
        <v>#REF!</v>
      </c>
      <c r="Y258" s="58" t="e">
        <f t="shared" si="102"/>
        <v>#REF!</v>
      </c>
      <c r="AA258" s="28">
        <f t="shared" si="103"/>
        <v>-46730</v>
      </c>
      <c r="AB258" s="28">
        <f t="shared" si="104"/>
        <v>0</v>
      </c>
      <c r="AC258" s="28">
        <f t="shared" si="105"/>
        <v>0</v>
      </c>
      <c r="AD258" s="55" t="e">
        <f t="shared" si="106"/>
        <v>#REF!</v>
      </c>
      <c r="AG258" s="61" t="str">
        <f t="shared" si="107"/>
        <v>249</v>
      </c>
      <c r="AH258" s="62" t="str">
        <f t="shared" si="108"/>
        <v>Richmond</v>
      </c>
      <c r="AI258" s="63">
        <f t="shared" si="109"/>
        <v>1.8857689370362267</v>
      </c>
      <c r="AJ258" s="64">
        <f t="shared" si="86"/>
        <v>82.5</v>
      </c>
      <c r="AK258" s="63">
        <f t="shared" si="110"/>
        <v>4.36E-2</v>
      </c>
      <c r="AL258" s="57" t="e">
        <f t="shared" si="87"/>
        <v>#REF!</v>
      </c>
      <c r="AM258" s="65" t="e">
        <f t="shared" si="111"/>
        <v>#REF!</v>
      </c>
      <c r="AR258" s="49"/>
    </row>
    <row r="259" spans="1:44" ht="12.75" customHeight="1" x14ac:dyDescent="0.3">
      <c r="A259" s="48">
        <v>250</v>
      </c>
      <c r="B259" s="48" t="s">
        <v>313</v>
      </c>
      <c r="C259" s="49">
        <v>1590034800</v>
      </c>
      <c r="D259" s="49">
        <f t="shared" si="88"/>
        <v>5156274.6896787779</v>
      </c>
      <c r="E259" s="59">
        <v>322893000</v>
      </c>
      <c r="F259" s="49">
        <f t="shared" si="112"/>
        <v>5069219.236662332</v>
      </c>
      <c r="G259" s="49">
        <f t="shared" si="89"/>
        <v>10225494</v>
      </c>
      <c r="H259" s="50">
        <v>12900908.763855521</v>
      </c>
      <c r="I259" s="51">
        <f t="shared" si="90"/>
        <v>0.79261811607014609</v>
      </c>
      <c r="J259" s="28">
        <f t="shared" si="91"/>
        <v>10643250</v>
      </c>
      <c r="K259" s="28">
        <f t="shared" si="92"/>
        <v>10225494</v>
      </c>
      <c r="L259" s="52">
        <f t="shared" si="93"/>
        <v>79.260000000000005</v>
      </c>
      <c r="M259" s="91"/>
      <c r="N259" s="53">
        <v>8332886</v>
      </c>
      <c r="O259" s="54">
        <v>4.7300000000000002E-2</v>
      </c>
      <c r="P259" s="28">
        <f t="shared" si="94"/>
        <v>8727032</v>
      </c>
      <c r="Q259" s="55">
        <f t="shared" si="95"/>
        <v>67.646645362306003</v>
      </c>
      <c r="R259" s="55">
        <f t="shared" si="96"/>
        <v>11.613354637694002</v>
      </c>
      <c r="S259" s="56">
        <f t="shared" si="97"/>
        <v>0.02</v>
      </c>
      <c r="T259" s="28">
        <f t="shared" si="98"/>
        <v>166658</v>
      </c>
      <c r="U259" s="57">
        <f t="shared" si="99"/>
        <v>0</v>
      </c>
      <c r="V259" s="57" t="e">
        <f t="shared" si="85"/>
        <v>#REF!</v>
      </c>
      <c r="W259" s="57">
        <f t="shared" si="100"/>
        <v>0</v>
      </c>
      <c r="X259" s="50" t="e">
        <f t="shared" si="101"/>
        <v>#REF!</v>
      </c>
      <c r="Y259" s="58" t="e">
        <f t="shared" si="102"/>
        <v>#REF!</v>
      </c>
      <c r="AA259" s="28">
        <f t="shared" si="103"/>
        <v>-1498462</v>
      </c>
      <c r="AB259" s="28">
        <f t="shared" si="104"/>
        <v>-1331804</v>
      </c>
      <c r="AC259" s="28">
        <f t="shared" si="105"/>
        <v>0</v>
      </c>
      <c r="AD259" s="55" t="e">
        <f t="shared" si="106"/>
        <v>#REF!</v>
      </c>
      <c r="AG259" s="61" t="str">
        <f t="shared" si="107"/>
        <v>250</v>
      </c>
      <c r="AH259" s="62" t="str">
        <f t="shared" si="108"/>
        <v>Rochester</v>
      </c>
      <c r="AI259" s="63">
        <f t="shared" si="109"/>
        <v>0.79261811607014609</v>
      </c>
      <c r="AJ259" s="64">
        <f t="shared" si="86"/>
        <v>79.260000000000005</v>
      </c>
      <c r="AK259" s="63">
        <f t="shared" si="110"/>
        <v>4.7300000000000002E-2</v>
      </c>
      <c r="AL259" s="57" t="e">
        <f t="shared" si="87"/>
        <v>#REF!</v>
      </c>
      <c r="AM259" s="65" t="e">
        <f t="shared" si="111"/>
        <v>#REF!</v>
      </c>
      <c r="AR259" s="49"/>
    </row>
    <row r="260" spans="1:44" ht="12.75" customHeight="1" x14ac:dyDescent="0.3">
      <c r="A260" s="48">
        <v>251</v>
      </c>
      <c r="B260" s="48" t="s">
        <v>314</v>
      </c>
      <c r="C260" s="49">
        <v>3466122900</v>
      </c>
      <c r="D260" s="49">
        <f t="shared" si="88"/>
        <v>11240182.781273721</v>
      </c>
      <c r="E260" s="59">
        <v>665119000</v>
      </c>
      <c r="F260" s="49">
        <f t="shared" si="112"/>
        <v>10441954.546768166</v>
      </c>
      <c r="G260" s="49">
        <f t="shared" si="89"/>
        <v>21682137</v>
      </c>
      <c r="H260" s="50">
        <v>40863590.189947762</v>
      </c>
      <c r="I260" s="51">
        <f t="shared" si="90"/>
        <v>0.53059794548677952</v>
      </c>
      <c r="J260" s="28">
        <f t="shared" si="91"/>
        <v>33712462</v>
      </c>
      <c r="K260" s="28">
        <f t="shared" si="92"/>
        <v>21682137</v>
      </c>
      <c r="L260" s="52">
        <f t="shared" si="93"/>
        <v>53.06</v>
      </c>
      <c r="M260" s="91"/>
      <c r="N260" s="53">
        <v>18493725</v>
      </c>
      <c r="O260" s="54">
        <v>3.8399999999999997E-2</v>
      </c>
      <c r="P260" s="28">
        <f t="shared" si="94"/>
        <v>19203884</v>
      </c>
      <c r="Q260" s="55">
        <f t="shared" si="95"/>
        <v>46.995097373319048</v>
      </c>
      <c r="R260" s="55">
        <f t="shared" si="96"/>
        <v>6.0649026266809543</v>
      </c>
      <c r="S260" s="56">
        <f t="shared" si="97"/>
        <v>0.01</v>
      </c>
      <c r="T260" s="28">
        <f t="shared" si="98"/>
        <v>184937</v>
      </c>
      <c r="U260" s="57">
        <f t="shared" si="99"/>
        <v>0</v>
      </c>
      <c r="V260" s="57" t="e">
        <f t="shared" si="85"/>
        <v>#REF!</v>
      </c>
      <c r="W260" s="57">
        <f t="shared" si="100"/>
        <v>0</v>
      </c>
      <c r="X260" s="50" t="e">
        <f t="shared" si="101"/>
        <v>#REF!</v>
      </c>
      <c r="Y260" s="58" t="e">
        <f t="shared" si="102"/>
        <v>#REF!</v>
      </c>
      <c r="AA260" s="28">
        <f t="shared" si="103"/>
        <v>-2478253</v>
      </c>
      <c r="AB260" s="28">
        <f t="shared" si="104"/>
        <v>-2293316</v>
      </c>
      <c r="AC260" s="28">
        <f t="shared" si="105"/>
        <v>0</v>
      </c>
      <c r="AD260" s="55" t="e">
        <f t="shared" si="106"/>
        <v>#REF!</v>
      </c>
      <c r="AG260" s="61" t="str">
        <f t="shared" si="107"/>
        <v>251</v>
      </c>
      <c r="AH260" s="62" t="str">
        <f t="shared" si="108"/>
        <v>Rockland</v>
      </c>
      <c r="AI260" s="63">
        <f t="shared" si="109"/>
        <v>0.53059794548677952</v>
      </c>
      <c r="AJ260" s="64">
        <f t="shared" si="86"/>
        <v>53.06</v>
      </c>
      <c r="AK260" s="63">
        <f t="shared" si="110"/>
        <v>3.8399999999999997E-2</v>
      </c>
      <c r="AL260" s="57" t="e">
        <f t="shared" si="87"/>
        <v>#REF!</v>
      </c>
      <c r="AM260" s="65" t="e">
        <f t="shared" si="111"/>
        <v>#REF!</v>
      </c>
      <c r="AR260" s="49"/>
    </row>
    <row r="261" spans="1:44" ht="12.75" customHeight="1" x14ac:dyDescent="0.3">
      <c r="A261" s="48">
        <v>252</v>
      </c>
      <c r="B261" s="48" t="s">
        <v>315</v>
      </c>
      <c r="C261" s="49">
        <v>3453376900</v>
      </c>
      <c r="D261" s="49">
        <f t="shared" si="88"/>
        <v>11198849.171974953</v>
      </c>
      <c r="E261" s="59">
        <v>540897000</v>
      </c>
      <c r="F261" s="49">
        <f t="shared" si="112"/>
        <v>8491746.4220436662</v>
      </c>
      <c r="G261" s="49">
        <f t="shared" si="89"/>
        <v>19690596</v>
      </c>
      <c r="H261" s="50">
        <v>7917985.4179939171</v>
      </c>
      <c r="I261" s="51">
        <f t="shared" si="90"/>
        <v>2.4868189268513157</v>
      </c>
      <c r="J261" s="28">
        <f t="shared" si="91"/>
        <v>6532338</v>
      </c>
      <c r="K261" s="28">
        <f t="shared" si="92"/>
        <v>6532338</v>
      </c>
      <c r="L261" s="52">
        <f t="shared" si="93"/>
        <v>82.5</v>
      </c>
      <c r="M261" s="91"/>
      <c r="N261" s="53">
        <v>6563245</v>
      </c>
      <c r="O261" s="54">
        <v>3.3700000000000001E-2</v>
      </c>
      <c r="P261" s="28">
        <f t="shared" si="94"/>
        <v>6784426</v>
      </c>
      <c r="Q261" s="55">
        <f t="shared" si="95"/>
        <v>85.683739510079661</v>
      </c>
      <c r="R261" s="55">
        <f t="shared" si="96"/>
        <v>0</v>
      </c>
      <c r="S261" s="56">
        <f t="shared" si="97"/>
        <v>0</v>
      </c>
      <c r="T261" s="28">
        <f t="shared" si="98"/>
        <v>0</v>
      </c>
      <c r="U261" s="57">
        <f t="shared" si="99"/>
        <v>252088</v>
      </c>
      <c r="V261" s="57" t="e">
        <f t="shared" si="85"/>
        <v>#REF!</v>
      </c>
      <c r="W261" s="57">
        <f t="shared" si="100"/>
        <v>0</v>
      </c>
      <c r="X261" s="50" t="e">
        <f t="shared" si="101"/>
        <v>#REF!</v>
      </c>
      <c r="Y261" s="58" t="e">
        <f t="shared" si="102"/>
        <v>#REF!</v>
      </c>
      <c r="AA261" s="28">
        <f t="shared" si="103"/>
        <v>0</v>
      </c>
      <c r="AB261" s="28">
        <f t="shared" si="104"/>
        <v>0</v>
      </c>
      <c r="AC261" s="28" t="e">
        <f t="shared" si="105"/>
        <v>#REF!</v>
      </c>
      <c r="AD261" s="55" t="e">
        <f t="shared" si="106"/>
        <v>#REF!</v>
      </c>
      <c r="AG261" s="61" t="str">
        <f t="shared" si="107"/>
        <v>252</v>
      </c>
      <c r="AH261" s="62" t="str">
        <f t="shared" si="108"/>
        <v>Rockport</v>
      </c>
      <c r="AI261" s="63">
        <f t="shared" si="109"/>
        <v>2.4868189268513157</v>
      </c>
      <c r="AJ261" s="64">
        <f t="shared" si="86"/>
        <v>82.5</v>
      </c>
      <c r="AK261" s="63">
        <f t="shared" si="110"/>
        <v>3.3700000000000001E-2</v>
      </c>
      <c r="AL261" s="57" t="e">
        <f t="shared" si="87"/>
        <v>#REF!</v>
      </c>
      <c r="AM261" s="65" t="e">
        <f t="shared" si="111"/>
        <v>#REF!</v>
      </c>
      <c r="AR261" s="49"/>
    </row>
    <row r="262" spans="1:44" ht="12.75" customHeight="1" x14ac:dyDescent="0.3">
      <c r="A262" s="48">
        <v>253</v>
      </c>
      <c r="B262" s="48" t="s">
        <v>316</v>
      </c>
      <c r="C262" s="49">
        <v>518012800</v>
      </c>
      <c r="D262" s="49">
        <f t="shared" si="88"/>
        <v>1679847.6923710315</v>
      </c>
      <c r="E262" s="59">
        <v>14641000</v>
      </c>
      <c r="F262" s="49">
        <f t="shared" si="112"/>
        <v>229854.59221467545</v>
      </c>
      <c r="G262" s="49">
        <f t="shared" si="89"/>
        <v>1909702</v>
      </c>
      <c r="H262" s="50">
        <v>704404.78000000014</v>
      </c>
      <c r="I262" s="51">
        <f t="shared" si="90"/>
        <v>2.7110860888820199</v>
      </c>
      <c r="J262" s="28">
        <f t="shared" si="91"/>
        <v>581134</v>
      </c>
      <c r="K262" s="28">
        <f t="shared" si="92"/>
        <v>581134</v>
      </c>
      <c r="L262" s="52">
        <f t="shared" si="93"/>
        <v>82.5</v>
      </c>
      <c r="M262" s="91"/>
      <c r="N262" s="53">
        <v>647001</v>
      </c>
      <c r="O262" s="54">
        <v>6.3399999999999998E-2</v>
      </c>
      <c r="P262" s="28">
        <f t="shared" si="94"/>
        <v>688021</v>
      </c>
      <c r="Q262" s="55">
        <f t="shared" si="95"/>
        <v>97.674095851535796</v>
      </c>
      <c r="R262" s="55">
        <f t="shared" si="96"/>
        <v>0</v>
      </c>
      <c r="S262" s="56">
        <f t="shared" si="97"/>
        <v>0</v>
      </c>
      <c r="T262" s="28">
        <f t="shared" si="98"/>
        <v>0</v>
      </c>
      <c r="U262" s="57">
        <f t="shared" si="99"/>
        <v>106887</v>
      </c>
      <c r="V262" s="57" t="e">
        <f t="shared" si="85"/>
        <v>#REF!</v>
      </c>
      <c r="W262" s="57">
        <f t="shared" si="100"/>
        <v>0</v>
      </c>
      <c r="X262" s="50" t="e">
        <f t="shared" si="101"/>
        <v>#REF!</v>
      </c>
      <c r="Y262" s="58" t="e">
        <f t="shared" si="102"/>
        <v>#REF!</v>
      </c>
      <c r="AA262" s="28">
        <f t="shared" si="103"/>
        <v>0</v>
      </c>
      <c r="AB262" s="28">
        <f t="shared" si="104"/>
        <v>0</v>
      </c>
      <c r="AC262" s="28" t="e">
        <f t="shared" si="105"/>
        <v>#REF!</v>
      </c>
      <c r="AD262" s="55" t="e">
        <f t="shared" si="106"/>
        <v>#REF!</v>
      </c>
      <c r="AG262" s="61" t="str">
        <f t="shared" si="107"/>
        <v>253</v>
      </c>
      <c r="AH262" s="62" t="str">
        <f t="shared" si="108"/>
        <v>Rowe</v>
      </c>
      <c r="AI262" s="63">
        <f t="shared" si="109"/>
        <v>2.7110860888820199</v>
      </c>
      <c r="AJ262" s="64">
        <f t="shared" si="86"/>
        <v>82.5</v>
      </c>
      <c r="AK262" s="63">
        <f t="shared" si="110"/>
        <v>6.3399999999999998E-2</v>
      </c>
      <c r="AL262" s="57" t="e">
        <f t="shared" si="87"/>
        <v>#REF!</v>
      </c>
      <c r="AM262" s="65" t="e">
        <f t="shared" si="111"/>
        <v>#REF!</v>
      </c>
      <c r="AR262" s="49"/>
    </row>
    <row r="263" spans="1:44" ht="12.75" customHeight="1" x14ac:dyDescent="0.3">
      <c r="A263" s="48">
        <v>254</v>
      </c>
      <c r="B263" s="48" t="s">
        <v>317</v>
      </c>
      <c r="C263" s="49">
        <v>1820808600</v>
      </c>
      <c r="D263" s="49">
        <f t="shared" si="88"/>
        <v>5904643.9102650145</v>
      </c>
      <c r="E263" s="59">
        <v>449886000</v>
      </c>
      <c r="F263" s="49">
        <f t="shared" si="112"/>
        <v>7062930.3376197992</v>
      </c>
      <c r="G263" s="49">
        <f t="shared" si="89"/>
        <v>12967574</v>
      </c>
      <c r="H263" s="50">
        <v>10491647.932827422</v>
      </c>
      <c r="I263" s="51">
        <f t="shared" si="90"/>
        <v>1.2359901974432088</v>
      </c>
      <c r="J263" s="28">
        <f t="shared" si="91"/>
        <v>8655610</v>
      </c>
      <c r="K263" s="28">
        <f t="shared" si="92"/>
        <v>8655610</v>
      </c>
      <c r="L263" s="52">
        <f t="shared" si="93"/>
        <v>82.5</v>
      </c>
      <c r="M263" s="91"/>
      <c r="N263" s="53">
        <v>8128810</v>
      </c>
      <c r="O263" s="54">
        <v>7.2800000000000004E-2</v>
      </c>
      <c r="P263" s="28">
        <f t="shared" si="94"/>
        <v>8720587</v>
      </c>
      <c r="Q263" s="55">
        <f t="shared" si="95"/>
        <v>83.119325541930053</v>
      </c>
      <c r="R263" s="55">
        <f t="shared" si="96"/>
        <v>0</v>
      </c>
      <c r="S263" s="56">
        <f t="shared" si="97"/>
        <v>0</v>
      </c>
      <c r="T263" s="28">
        <f t="shared" si="98"/>
        <v>0</v>
      </c>
      <c r="U263" s="57">
        <f t="shared" si="99"/>
        <v>64977</v>
      </c>
      <c r="V263" s="57" t="e">
        <f t="shared" si="85"/>
        <v>#REF!</v>
      </c>
      <c r="W263" s="57">
        <f t="shared" si="100"/>
        <v>0</v>
      </c>
      <c r="X263" s="50" t="e">
        <f t="shared" si="101"/>
        <v>#REF!</v>
      </c>
      <c r="Y263" s="58" t="e">
        <f t="shared" si="102"/>
        <v>#REF!</v>
      </c>
      <c r="AA263" s="28">
        <f t="shared" si="103"/>
        <v>0</v>
      </c>
      <c r="AB263" s="28">
        <f t="shared" si="104"/>
        <v>0</v>
      </c>
      <c r="AC263" s="28" t="e">
        <f t="shared" si="105"/>
        <v>#REF!</v>
      </c>
      <c r="AD263" s="55" t="e">
        <f t="shared" si="106"/>
        <v>#REF!</v>
      </c>
      <c r="AG263" s="61" t="str">
        <f t="shared" si="107"/>
        <v>254</v>
      </c>
      <c r="AH263" s="62" t="str">
        <f t="shared" si="108"/>
        <v>Rowley</v>
      </c>
      <c r="AI263" s="63">
        <f t="shared" si="109"/>
        <v>1.2359901974432088</v>
      </c>
      <c r="AJ263" s="64">
        <f t="shared" si="86"/>
        <v>82.5</v>
      </c>
      <c r="AK263" s="63">
        <f t="shared" si="110"/>
        <v>7.2800000000000004E-2</v>
      </c>
      <c r="AL263" s="57" t="e">
        <f t="shared" si="87"/>
        <v>#REF!</v>
      </c>
      <c r="AM263" s="65" t="e">
        <f t="shared" si="111"/>
        <v>#REF!</v>
      </c>
      <c r="AR263" s="49"/>
    </row>
    <row r="264" spans="1:44" ht="12.75" customHeight="1" x14ac:dyDescent="0.3">
      <c r="A264" s="48">
        <v>255</v>
      </c>
      <c r="B264" s="48" t="s">
        <v>318</v>
      </c>
      <c r="C264" s="49">
        <v>245698400</v>
      </c>
      <c r="D264" s="49">
        <f t="shared" si="88"/>
        <v>796767.74446356285</v>
      </c>
      <c r="E264" s="59">
        <v>38293000</v>
      </c>
      <c r="F264" s="49">
        <f t="shared" si="112"/>
        <v>601176.27892060427</v>
      </c>
      <c r="G264" s="49">
        <f t="shared" si="89"/>
        <v>1397944</v>
      </c>
      <c r="H264" s="50">
        <v>2162484.2282643956</v>
      </c>
      <c r="I264" s="51">
        <f t="shared" si="90"/>
        <v>0.64645280725214183</v>
      </c>
      <c r="J264" s="28">
        <f t="shared" si="91"/>
        <v>1784049</v>
      </c>
      <c r="K264" s="28">
        <f t="shared" si="92"/>
        <v>1397944</v>
      </c>
      <c r="L264" s="52">
        <f t="shared" si="93"/>
        <v>64.650000000000006</v>
      </c>
      <c r="M264" s="91"/>
      <c r="N264" s="53">
        <v>757633</v>
      </c>
      <c r="O264" s="54">
        <v>4.3700000000000003E-2</v>
      </c>
      <c r="P264" s="28">
        <f t="shared" si="94"/>
        <v>790742</v>
      </c>
      <c r="Q264" s="55">
        <f t="shared" si="95"/>
        <v>36.56637073532081</v>
      </c>
      <c r="R264" s="55">
        <f t="shared" si="96"/>
        <v>28.083629264679196</v>
      </c>
      <c r="S264" s="56">
        <f t="shared" si="97"/>
        <v>0.02</v>
      </c>
      <c r="T264" s="28">
        <f t="shared" si="98"/>
        <v>15153</v>
      </c>
      <c r="U264" s="57">
        <f t="shared" si="99"/>
        <v>0</v>
      </c>
      <c r="V264" s="57" t="e">
        <f t="shared" si="85"/>
        <v>#REF!</v>
      </c>
      <c r="W264" s="57">
        <f t="shared" si="100"/>
        <v>0</v>
      </c>
      <c r="X264" s="50" t="e">
        <f t="shared" si="101"/>
        <v>#REF!</v>
      </c>
      <c r="Y264" s="58" t="e">
        <f t="shared" si="102"/>
        <v>#REF!</v>
      </c>
      <c r="AA264" s="28">
        <f t="shared" si="103"/>
        <v>-607202</v>
      </c>
      <c r="AB264" s="28">
        <f t="shared" si="104"/>
        <v>-592049</v>
      </c>
      <c r="AC264" s="28">
        <f t="shared" si="105"/>
        <v>0</v>
      </c>
      <c r="AD264" s="55" t="e">
        <f t="shared" si="106"/>
        <v>#REF!</v>
      </c>
      <c r="AG264" s="61" t="str">
        <f t="shared" si="107"/>
        <v>255</v>
      </c>
      <c r="AH264" s="62" t="str">
        <f t="shared" si="108"/>
        <v>Royalston</v>
      </c>
      <c r="AI264" s="63">
        <f t="shared" si="109"/>
        <v>0.64645280725214183</v>
      </c>
      <c r="AJ264" s="64">
        <f t="shared" si="86"/>
        <v>64.650000000000006</v>
      </c>
      <c r="AK264" s="63">
        <f t="shared" si="110"/>
        <v>4.3700000000000003E-2</v>
      </c>
      <c r="AL264" s="57" t="e">
        <f t="shared" si="87"/>
        <v>#REF!</v>
      </c>
      <c r="AM264" s="65" t="e">
        <f t="shared" si="111"/>
        <v>#REF!</v>
      </c>
      <c r="AR264" s="49"/>
    </row>
    <row r="265" spans="1:44" ht="12.75" customHeight="1" x14ac:dyDescent="0.3">
      <c r="A265" s="48">
        <v>256</v>
      </c>
      <c r="B265" s="48" t="s">
        <v>319</v>
      </c>
      <c r="C265" s="49">
        <v>240358400</v>
      </c>
      <c r="D265" s="49">
        <f t="shared" si="88"/>
        <v>779450.82357423089</v>
      </c>
      <c r="E265" s="59">
        <v>64019000</v>
      </c>
      <c r="F265" s="49">
        <f t="shared" si="112"/>
        <v>1005058.4754450726</v>
      </c>
      <c r="G265" s="49">
        <f t="shared" si="89"/>
        <v>1784509</v>
      </c>
      <c r="H265" s="50">
        <v>3408550.2200242309</v>
      </c>
      <c r="I265" s="51">
        <f t="shared" si="90"/>
        <v>0.5235390077331219</v>
      </c>
      <c r="J265" s="28">
        <f t="shared" si="91"/>
        <v>2812054</v>
      </c>
      <c r="K265" s="28">
        <f t="shared" si="92"/>
        <v>1784509</v>
      </c>
      <c r="L265" s="52">
        <f t="shared" si="93"/>
        <v>52.35</v>
      </c>
      <c r="M265" s="91"/>
      <c r="N265" s="53">
        <v>1391544</v>
      </c>
      <c r="O265" s="54">
        <v>3.4000000000000002E-2</v>
      </c>
      <c r="P265" s="28">
        <f t="shared" si="94"/>
        <v>1438856</v>
      </c>
      <c r="Q265" s="55">
        <f t="shared" si="95"/>
        <v>42.213137760070069</v>
      </c>
      <c r="R265" s="55">
        <f t="shared" si="96"/>
        <v>10.136862239929933</v>
      </c>
      <c r="S265" s="56">
        <f t="shared" si="97"/>
        <v>0.02</v>
      </c>
      <c r="T265" s="28">
        <f t="shared" si="98"/>
        <v>27831</v>
      </c>
      <c r="U265" s="57">
        <f t="shared" si="99"/>
        <v>0</v>
      </c>
      <c r="V265" s="57" t="e">
        <f t="shared" si="85"/>
        <v>#REF!</v>
      </c>
      <c r="W265" s="57">
        <f t="shared" si="100"/>
        <v>0</v>
      </c>
      <c r="X265" s="50" t="e">
        <f t="shared" si="101"/>
        <v>#REF!</v>
      </c>
      <c r="Y265" s="58" t="e">
        <f t="shared" si="102"/>
        <v>#REF!</v>
      </c>
      <c r="AA265" s="28">
        <f t="shared" si="103"/>
        <v>-345653</v>
      </c>
      <c r="AB265" s="28">
        <f t="shared" si="104"/>
        <v>-317822</v>
      </c>
      <c r="AC265" s="28">
        <f t="shared" si="105"/>
        <v>0</v>
      </c>
      <c r="AD265" s="55" t="e">
        <f t="shared" si="106"/>
        <v>#REF!</v>
      </c>
      <c r="AG265" s="61" t="str">
        <f t="shared" si="107"/>
        <v>256</v>
      </c>
      <c r="AH265" s="62" t="str">
        <f t="shared" si="108"/>
        <v>Russell</v>
      </c>
      <c r="AI265" s="63">
        <f t="shared" si="109"/>
        <v>0.5235390077331219</v>
      </c>
      <c r="AJ265" s="64">
        <f t="shared" si="86"/>
        <v>52.35</v>
      </c>
      <c r="AK265" s="63">
        <f t="shared" si="110"/>
        <v>3.4000000000000002E-2</v>
      </c>
      <c r="AL265" s="57" t="e">
        <f t="shared" si="87"/>
        <v>#REF!</v>
      </c>
      <c r="AM265" s="65" t="e">
        <f t="shared" si="111"/>
        <v>#REF!</v>
      </c>
      <c r="AR265" s="49"/>
    </row>
    <row r="266" spans="1:44" ht="12.75" customHeight="1" x14ac:dyDescent="0.3">
      <c r="A266" s="48">
        <v>257</v>
      </c>
      <c r="B266" s="48" t="s">
        <v>320</v>
      </c>
      <c r="C266" s="49">
        <v>1551643700</v>
      </c>
      <c r="D266" s="49">
        <f t="shared" si="88"/>
        <v>5031777.3785262629</v>
      </c>
      <c r="E266" s="59">
        <v>437683000</v>
      </c>
      <c r="F266" s="49">
        <f t="shared" si="112"/>
        <v>6871350.8287887303</v>
      </c>
      <c r="G266" s="49">
        <f t="shared" si="89"/>
        <v>11903128</v>
      </c>
      <c r="H266" s="50">
        <v>22985435.774109866</v>
      </c>
      <c r="I266" s="51">
        <f t="shared" si="90"/>
        <v>0.51785522436809051</v>
      </c>
      <c r="J266" s="28">
        <f t="shared" si="91"/>
        <v>18962985</v>
      </c>
      <c r="K266" s="28">
        <f t="shared" si="92"/>
        <v>11903128</v>
      </c>
      <c r="L266" s="52">
        <f t="shared" si="93"/>
        <v>51.79</v>
      </c>
      <c r="M266" s="91"/>
      <c r="N266" s="53">
        <v>9812113</v>
      </c>
      <c r="O266" s="54">
        <v>4.7199999999999999E-2</v>
      </c>
      <c r="P266" s="28">
        <f t="shared" si="94"/>
        <v>10275245</v>
      </c>
      <c r="Q266" s="55">
        <f t="shared" si="95"/>
        <v>44.703285597803372</v>
      </c>
      <c r="R266" s="55">
        <f t="shared" si="96"/>
        <v>7.0867144021966268</v>
      </c>
      <c r="S266" s="56">
        <f t="shared" si="97"/>
        <v>0.01</v>
      </c>
      <c r="T266" s="28">
        <f t="shared" si="98"/>
        <v>98121</v>
      </c>
      <c r="U266" s="57">
        <f t="shared" si="99"/>
        <v>0</v>
      </c>
      <c r="V266" s="57" t="e">
        <f t="shared" ref="V266:V329" si="113">MAX(U266*(V$5),0)</f>
        <v>#REF!</v>
      </c>
      <c r="W266" s="57">
        <f t="shared" si="100"/>
        <v>0</v>
      </c>
      <c r="X266" s="50" t="e">
        <f t="shared" si="101"/>
        <v>#REF!</v>
      </c>
      <c r="Y266" s="58" t="e">
        <f t="shared" si="102"/>
        <v>#REF!</v>
      </c>
      <c r="AA266" s="28">
        <f t="shared" si="103"/>
        <v>-1627883</v>
      </c>
      <c r="AB266" s="28">
        <f t="shared" si="104"/>
        <v>-1529762</v>
      </c>
      <c r="AC266" s="28">
        <f t="shared" si="105"/>
        <v>0</v>
      </c>
      <c r="AD266" s="55" t="e">
        <f t="shared" si="106"/>
        <v>#REF!</v>
      </c>
      <c r="AG266" s="61" t="str">
        <f t="shared" si="107"/>
        <v>257</v>
      </c>
      <c r="AH266" s="62" t="str">
        <f t="shared" si="108"/>
        <v>Rutland</v>
      </c>
      <c r="AI266" s="63">
        <f t="shared" si="109"/>
        <v>0.51785522436809051</v>
      </c>
      <c r="AJ266" s="64">
        <f t="shared" ref="AJ266:AJ330" si="114">L266</f>
        <v>51.79</v>
      </c>
      <c r="AK266" s="63">
        <f t="shared" si="110"/>
        <v>4.7199999999999999E-2</v>
      </c>
      <c r="AL266" s="57" t="e">
        <f t="shared" ref="AL266:AL330" si="115">X266</f>
        <v>#REF!</v>
      </c>
      <c r="AM266" s="65" t="e">
        <f t="shared" si="111"/>
        <v>#REF!</v>
      </c>
      <c r="AR266" s="49"/>
    </row>
    <row r="267" spans="1:44" ht="12.75" customHeight="1" x14ac:dyDescent="0.3">
      <c r="A267" s="48">
        <v>258</v>
      </c>
      <c r="B267" s="48" t="s">
        <v>321</v>
      </c>
      <c r="C267" s="49">
        <v>9326697900</v>
      </c>
      <c r="D267" s="49">
        <f t="shared" ref="D267:D330" si="116">D$5*C267</f>
        <v>30245260.242134456</v>
      </c>
      <c r="E267" s="59">
        <v>1844756000</v>
      </c>
      <c r="F267" s="49">
        <f t="shared" si="112"/>
        <v>28961521.625269849</v>
      </c>
      <c r="G267" s="49">
        <f t="shared" ref="G267:G330" si="117">ROUND(D267+F267,0)</f>
        <v>59206782</v>
      </c>
      <c r="H267" s="50">
        <v>82857846.766469866</v>
      </c>
      <c r="I267" s="51">
        <f t="shared" ref="I267:I330" si="118">IF(H267=0,0,G267/H267)</f>
        <v>0.71455853984319617</v>
      </c>
      <c r="J267" s="28">
        <f t="shared" ref="J267:J330" si="119">ROUND(H267*$J$9,0)</f>
        <v>68357724</v>
      </c>
      <c r="K267" s="28">
        <f t="shared" ref="K267:K330" si="120">MIN(G267,J267)</f>
        <v>59206782</v>
      </c>
      <c r="L267" s="52">
        <f t="shared" ref="L267:L330" si="121">IF(H267&gt;0, ROUND((K267*100/H267), 2), 0)</f>
        <v>71.459999999999994</v>
      </c>
      <c r="M267" s="91"/>
      <c r="N267" s="53">
        <v>47626435</v>
      </c>
      <c r="O267" s="54">
        <v>3.8699999999999998E-2</v>
      </c>
      <c r="P267" s="28">
        <f t="shared" ref="P267:P330" si="122">ROUND(N267*(1+O267),0)</f>
        <v>49469578</v>
      </c>
      <c r="Q267" s="55">
        <f t="shared" ref="Q267:Q330" si="123">IF(H267=0,0,P267*100/H267)</f>
        <v>59.704155889335617</v>
      </c>
      <c r="R267" s="55">
        <f t="shared" ref="R267:R330" si="124">IF(L267&gt;Q267,L267-Q267,0)</f>
        <v>11.755844110664377</v>
      </c>
      <c r="S267" s="56">
        <f t="shared" ref="S267:S330" si="125">IF(AND(R267&gt;$T$4,R267&lt;=$T$5),$S$4,IF(R267&gt;$T$5,$S$5,0))</f>
        <v>0.02</v>
      </c>
      <c r="T267" s="28">
        <f t="shared" ref="T267:T330" si="126">ROUND(S267*N267,0)</f>
        <v>952529</v>
      </c>
      <c r="U267" s="57">
        <f t="shared" ref="U267:U330" si="127">MAX(P267-K267,0)</f>
        <v>0</v>
      </c>
      <c r="V267" s="57" t="e">
        <f t="shared" si="113"/>
        <v>#REF!</v>
      </c>
      <c r="W267" s="57">
        <f t="shared" ref="W267:W330" si="128">IF(AND(I267&gt;1.75,$W$5=1),MAX(K267-(P267+T267),0),0)</f>
        <v>0</v>
      </c>
      <c r="X267" s="50" t="e">
        <f t="shared" ref="X267:X330" si="129">MIN(H267*0.9,ROUND(P267+T267-V267+W267,0))</f>
        <v>#REF!</v>
      </c>
      <c r="Y267" s="58" t="e">
        <f t="shared" ref="Y267:Y330" si="130">IF(H267=0,0,X267*100/H267)</f>
        <v>#REF!</v>
      </c>
      <c r="AA267" s="28">
        <f t="shared" ref="AA267:AA330" si="131">IF(Q267&lt;L267, P267-K267, 0)</f>
        <v>-9737204</v>
      </c>
      <c r="AB267" s="28">
        <f t="shared" ref="AB267:AB330" si="132">-1*MAX(K267-(P267+T267+W267),0)</f>
        <v>-8784675</v>
      </c>
      <c r="AC267" s="28">
        <f t="shared" ref="AC267:AC330" si="133">IF(Q267&gt;L267, X267-K267,0)</f>
        <v>0</v>
      </c>
      <c r="AD267" s="55" t="e">
        <f t="shared" ref="AD267:AD330" si="134">Y267-L267</f>
        <v>#REF!</v>
      </c>
      <c r="AG267" s="61" t="str">
        <f t="shared" ref="AG267:AG330" si="135">TEXT(A267,"000")</f>
        <v>258</v>
      </c>
      <c r="AH267" s="62" t="str">
        <f t="shared" ref="AH267:AH330" si="136">B267</f>
        <v>Salem</v>
      </c>
      <c r="AI267" s="63">
        <f t="shared" ref="AI267:AI330" si="137">I267</f>
        <v>0.71455853984319617</v>
      </c>
      <c r="AJ267" s="64">
        <f t="shared" si="114"/>
        <v>71.459999999999994</v>
      </c>
      <c r="AK267" s="63">
        <f t="shared" ref="AK267:AK330" si="138">O267</f>
        <v>3.8699999999999998E-2</v>
      </c>
      <c r="AL267" s="57" t="e">
        <f t="shared" si="115"/>
        <v>#REF!</v>
      </c>
      <c r="AM267" s="65" t="e">
        <f t="shared" ref="AM267:AM330" si="139">AD267</f>
        <v>#REF!</v>
      </c>
      <c r="AR267" s="49"/>
    </row>
    <row r="268" spans="1:44" ht="12.75" customHeight="1" x14ac:dyDescent="0.3">
      <c r="A268" s="48">
        <v>259</v>
      </c>
      <c r="B268" s="48" t="s">
        <v>322</v>
      </c>
      <c r="C268" s="49">
        <v>2730710800</v>
      </c>
      <c r="D268" s="49">
        <f t="shared" si="116"/>
        <v>8855337.6208322532</v>
      </c>
      <c r="E268" s="59">
        <v>456447000</v>
      </c>
      <c r="F268" s="49">
        <f t="shared" ref="F268:F331" si="140">E268*F$5</f>
        <v>7165933.9561923342</v>
      </c>
      <c r="G268" s="49">
        <f t="shared" si="117"/>
        <v>16021272</v>
      </c>
      <c r="H268" s="50">
        <v>12658585.270954065</v>
      </c>
      <c r="I268" s="51">
        <f t="shared" si="118"/>
        <v>1.2656447507417623</v>
      </c>
      <c r="J268" s="28">
        <f t="shared" si="119"/>
        <v>10443333</v>
      </c>
      <c r="K268" s="28">
        <f t="shared" si="120"/>
        <v>10443333</v>
      </c>
      <c r="L268" s="52">
        <f t="shared" si="121"/>
        <v>82.5</v>
      </c>
      <c r="M268" s="91"/>
      <c r="N268" s="53">
        <v>10252782</v>
      </c>
      <c r="O268" s="54">
        <v>4.2700000000000002E-2</v>
      </c>
      <c r="P268" s="28">
        <f t="shared" si="122"/>
        <v>10690576</v>
      </c>
      <c r="Q268" s="55">
        <f t="shared" si="123"/>
        <v>84.45316574617712</v>
      </c>
      <c r="R268" s="55">
        <f t="shared" si="124"/>
        <v>0</v>
      </c>
      <c r="S268" s="56">
        <f t="shared" si="125"/>
        <v>0</v>
      </c>
      <c r="T268" s="28">
        <f t="shared" si="126"/>
        <v>0</v>
      </c>
      <c r="U268" s="57">
        <f t="shared" si="127"/>
        <v>247243</v>
      </c>
      <c r="V268" s="57" t="e">
        <f t="shared" si="113"/>
        <v>#REF!</v>
      </c>
      <c r="W268" s="57">
        <f t="shared" si="128"/>
        <v>0</v>
      </c>
      <c r="X268" s="50" t="e">
        <f t="shared" si="129"/>
        <v>#REF!</v>
      </c>
      <c r="Y268" s="58" t="e">
        <f t="shared" si="130"/>
        <v>#REF!</v>
      </c>
      <c r="AA268" s="28">
        <f t="shared" si="131"/>
        <v>0</v>
      </c>
      <c r="AB268" s="28">
        <f t="shared" si="132"/>
        <v>0</v>
      </c>
      <c r="AC268" s="28" t="e">
        <f t="shared" si="133"/>
        <v>#REF!</v>
      </c>
      <c r="AD268" s="55" t="e">
        <f t="shared" si="134"/>
        <v>#REF!</v>
      </c>
      <c r="AG268" s="61" t="str">
        <f t="shared" si="135"/>
        <v>259</v>
      </c>
      <c r="AH268" s="62" t="str">
        <f t="shared" si="136"/>
        <v>Salisbury</v>
      </c>
      <c r="AI268" s="63">
        <f t="shared" si="137"/>
        <v>1.2656447507417623</v>
      </c>
      <c r="AJ268" s="64">
        <f t="shared" si="114"/>
        <v>82.5</v>
      </c>
      <c r="AK268" s="63">
        <f t="shared" si="138"/>
        <v>4.2700000000000002E-2</v>
      </c>
      <c r="AL268" s="57" t="e">
        <f t="shared" si="115"/>
        <v>#REF!</v>
      </c>
      <c r="AM268" s="65" t="e">
        <f t="shared" si="139"/>
        <v>#REF!</v>
      </c>
      <c r="AR268" s="49"/>
    </row>
    <row r="269" spans="1:44" ht="12.75" customHeight="1" x14ac:dyDescent="0.3">
      <c r="A269" s="48">
        <v>260</v>
      </c>
      <c r="B269" s="48" t="s">
        <v>323</v>
      </c>
      <c r="C269" s="49">
        <v>345228600</v>
      </c>
      <c r="D269" s="49">
        <f t="shared" si="116"/>
        <v>1119531.1526095145</v>
      </c>
      <c r="E269" s="59">
        <v>28351000</v>
      </c>
      <c r="F269" s="49">
        <f t="shared" si="140"/>
        <v>445093.06358023797</v>
      </c>
      <c r="G269" s="49">
        <f t="shared" si="117"/>
        <v>1564624</v>
      </c>
      <c r="H269" s="50">
        <v>1339562.4058028425</v>
      </c>
      <c r="I269" s="51">
        <f t="shared" si="118"/>
        <v>1.1680112798195996</v>
      </c>
      <c r="J269" s="28">
        <f t="shared" si="119"/>
        <v>1105139</v>
      </c>
      <c r="K269" s="28">
        <f t="shared" si="120"/>
        <v>1105139</v>
      </c>
      <c r="L269" s="52">
        <f t="shared" si="121"/>
        <v>82.5</v>
      </c>
      <c r="M269" s="91"/>
      <c r="N269" s="53">
        <v>964037</v>
      </c>
      <c r="O269" s="54">
        <v>3.5499999999999997E-2</v>
      </c>
      <c r="P269" s="28">
        <f t="shared" si="122"/>
        <v>998260</v>
      </c>
      <c r="Q269" s="55">
        <f t="shared" si="123"/>
        <v>74.521350828870936</v>
      </c>
      <c r="R269" s="55">
        <f t="shared" si="124"/>
        <v>7.9786491711290637</v>
      </c>
      <c r="S269" s="56">
        <f t="shared" si="125"/>
        <v>0.02</v>
      </c>
      <c r="T269" s="28">
        <f t="shared" si="126"/>
        <v>19281</v>
      </c>
      <c r="U269" s="57">
        <f t="shared" si="127"/>
        <v>0</v>
      </c>
      <c r="V269" s="57" t="e">
        <f t="shared" si="113"/>
        <v>#REF!</v>
      </c>
      <c r="W269" s="57">
        <f t="shared" si="128"/>
        <v>0</v>
      </c>
      <c r="X269" s="50" t="e">
        <f t="shared" si="129"/>
        <v>#REF!</v>
      </c>
      <c r="Y269" s="58" t="e">
        <f t="shared" si="130"/>
        <v>#REF!</v>
      </c>
      <c r="AA269" s="28">
        <f t="shared" si="131"/>
        <v>-106879</v>
      </c>
      <c r="AB269" s="28">
        <f t="shared" si="132"/>
        <v>-87598</v>
      </c>
      <c r="AC269" s="28">
        <f t="shared" si="133"/>
        <v>0</v>
      </c>
      <c r="AD269" s="55" t="e">
        <f t="shared" si="134"/>
        <v>#REF!</v>
      </c>
      <c r="AG269" s="61" t="str">
        <f t="shared" si="135"/>
        <v>260</v>
      </c>
      <c r="AH269" s="62" t="str">
        <f t="shared" si="136"/>
        <v>Sandisfield</v>
      </c>
      <c r="AI269" s="63">
        <f t="shared" si="137"/>
        <v>1.1680112798195996</v>
      </c>
      <c r="AJ269" s="64">
        <f t="shared" si="114"/>
        <v>82.5</v>
      </c>
      <c r="AK269" s="63">
        <f t="shared" si="138"/>
        <v>3.5499999999999997E-2</v>
      </c>
      <c r="AL269" s="57" t="e">
        <f t="shared" si="115"/>
        <v>#REF!</v>
      </c>
      <c r="AM269" s="65" t="e">
        <f t="shared" si="139"/>
        <v>#REF!</v>
      </c>
      <c r="AR269" s="49"/>
    </row>
    <row r="270" spans="1:44" ht="12.75" customHeight="1" x14ac:dyDescent="0.3">
      <c r="A270" s="48">
        <v>261</v>
      </c>
      <c r="B270" s="48" t="s">
        <v>324</v>
      </c>
      <c r="C270" s="49">
        <v>7579755600</v>
      </c>
      <c r="D270" s="49">
        <f t="shared" si="116"/>
        <v>24580155.072222933</v>
      </c>
      <c r="E270" s="59">
        <v>1134185000</v>
      </c>
      <c r="F270" s="49">
        <f t="shared" si="140"/>
        <v>17805998.95300879</v>
      </c>
      <c r="G270" s="49">
        <f t="shared" si="117"/>
        <v>42386154</v>
      </c>
      <c r="H270" s="50">
        <v>33241900.55347852</v>
      </c>
      <c r="I270" s="51">
        <f t="shared" si="118"/>
        <v>1.2750821491632374</v>
      </c>
      <c r="J270" s="28">
        <f t="shared" si="119"/>
        <v>27424568</v>
      </c>
      <c r="K270" s="28">
        <f t="shared" si="120"/>
        <v>27424568</v>
      </c>
      <c r="L270" s="52">
        <f t="shared" si="121"/>
        <v>82.5</v>
      </c>
      <c r="M270" s="91"/>
      <c r="N270" s="53">
        <v>27068665</v>
      </c>
      <c r="O270" s="54">
        <v>4.3700000000000003E-2</v>
      </c>
      <c r="P270" s="28">
        <f t="shared" si="122"/>
        <v>28251566</v>
      </c>
      <c r="Q270" s="55">
        <f t="shared" si="123"/>
        <v>84.987818174083557</v>
      </c>
      <c r="R270" s="55">
        <f t="shared" si="124"/>
        <v>0</v>
      </c>
      <c r="S270" s="56">
        <f t="shared" si="125"/>
        <v>0</v>
      </c>
      <c r="T270" s="28">
        <f t="shared" si="126"/>
        <v>0</v>
      </c>
      <c r="U270" s="57">
        <f t="shared" si="127"/>
        <v>826998</v>
      </c>
      <c r="V270" s="57" t="e">
        <f t="shared" si="113"/>
        <v>#REF!</v>
      </c>
      <c r="W270" s="57">
        <f t="shared" si="128"/>
        <v>0</v>
      </c>
      <c r="X270" s="50" t="e">
        <f t="shared" si="129"/>
        <v>#REF!</v>
      </c>
      <c r="Y270" s="58" t="e">
        <f t="shared" si="130"/>
        <v>#REF!</v>
      </c>
      <c r="AA270" s="28">
        <f t="shared" si="131"/>
        <v>0</v>
      </c>
      <c r="AB270" s="28">
        <f t="shared" si="132"/>
        <v>0</v>
      </c>
      <c r="AC270" s="28" t="e">
        <f t="shared" si="133"/>
        <v>#REF!</v>
      </c>
      <c r="AD270" s="55" t="e">
        <f t="shared" si="134"/>
        <v>#REF!</v>
      </c>
      <c r="AG270" s="61" t="str">
        <f t="shared" si="135"/>
        <v>261</v>
      </c>
      <c r="AH270" s="62" t="str">
        <f t="shared" si="136"/>
        <v>Sandwich</v>
      </c>
      <c r="AI270" s="63">
        <f t="shared" si="137"/>
        <v>1.2750821491632374</v>
      </c>
      <c r="AJ270" s="64">
        <f t="shared" si="114"/>
        <v>82.5</v>
      </c>
      <c r="AK270" s="63">
        <f t="shared" si="138"/>
        <v>4.3700000000000003E-2</v>
      </c>
      <c r="AL270" s="57" t="e">
        <f t="shared" si="115"/>
        <v>#REF!</v>
      </c>
      <c r="AM270" s="65" t="e">
        <f t="shared" si="139"/>
        <v>#REF!</v>
      </c>
      <c r="AR270" s="49"/>
    </row>
    <row r="271" spans="1:44" ht="12.75" customHeight="1" x14ac:dyDescent="0.3">
      <c r="A271" s="48">
        <v>262</v>
      </c>
      <c r="B271" s="48" t="s">
        <v>325</v>
      </c>
      <c r="C271" s="49">
        <v>7452151000</v>
      </c>
      <c r="D271" s="49">
        <f t="shared" si="116"/>
        <v>24166350.060366221</v>
      </c>
      <c r="E271" s="59">
        <v>1287144000</v>
      </c>
      <c r="F271" s="49">
        <f t="shared" si="140"/>
        <v>20207360.101192966</v>
      </c>
      <c r="G271" s="49">
        <f t="shared" si="117"/>
        <v>44373710</v>
      </c>
      <c r="H271" s="50">
        <v>53675222.24039194</v>
      </c>
      <c r="I271" s="51">
        <f t="shared" si="118"/>
        <v>0.82670752253742286</v>
      </c>
      <c r="J271" s="28">
        <f t="shared" si="119"/>
        <v>44282058</v>
      </c>
      <c r="K271" s="28">
        <f t="shared" si="120"/>
        <v>44282058</v>
      </c>
      <c r="L271" s="52">
        <f t="shared" si="121"/>
        <v>82.5</v>
      </c>
      <c r="M271" s="91"/>
      <c r="N271" s="53">
        <v>34337761</v>
      </c>
      <c r="O271" s="54">
        <v>4.5400000000000003E-2</v>
      </c>
      <c r="P271" s="28">
        <f t="shared" si="122"/>
        <v>35896695</v>
      </c>
      <c r="Q271" s="55">
        <f t="shared" si="123"/>
        <v>66.877589885388204</v>
      </c>
      <c r="R271" s="55">
        <f t="shared" si="124"/>
        <v>15.622410114611796</v>
      </c>
      <c r="S271" s="56">
        <f t="shared" si="125"/>
        <v>0.02</v>
      </c>
      <c r="T271" s="28">
        <f t="shared" si="126"/>
        <v>686755</v>
      </c>
      <c r="U271" s="57">
        <f t="shared" si="127"/>
        <v>0</v>
      </c>
      <c r="V271" s="57" t="e">
        <f t="shared" si="113"/>
        <v>#REF!</v>
      </c>
      <c r="W271" s="57">
        <f t="shared" si="128"/>
        <v>0</v>
      </c>
      <c r="X271" s="50" t="e">
        <f t="shared" si="129"/>
        <v>#REF!</v>
      </c>
      <c r="Y271" s="58" t="e">
        <f t="shared" si="130"/>
        <v>#REF!</v>
      </c>
      <c r="AA271" s="28">
        <f t="shared" si="131"/>
        <v>-8385363</v>
      </c>
      <c r="AB271" s="28">
        <f t="shared" si="132"/>
        <v>-7698608</v>
      </c>
      <c r="AC271" s="28">
        <f t="shared" si="133"/>
        <v>0</v>
      </c>
      <c r="AD271" s="55" t="e">
        <f t="shared" si="134"/>
        <v>#REF!</v>
      </c>
      <c r="AG271" s="61" t="str">
        <f t="shared" si="135"/>
        <v>262</v>
      </c>
      <c r="AH271" s="62" t="str">
        <f t="shared" si="136"/>
        <v>Saugus</v>
      </c>
      <c r="AI271" s="63">
        <f t="shared" si="137"/>
        <v>0.82670752253742286</v>
      </c>
      <c r="AJ271" s="64">
        <f t="shared" si="114"/>
        <v>82.5</v>
      </c>
      <c r="AK271" s="63">
        <f t="shared" si="138"/>
        <v>4.5400000000000003E-2</v>
      </c>
      <c r="AL271" s="57" t="e">
        <f t="shared" si="115"/>
        <v>#REF!</v>
      </c>
      <c r="AM271" s="65" t="e">
        <f t="shared" si="139"/>
        <v>#REF!</v>
      </c>
      <c r="AR271" s="49"/>
    </row>
    <row r="272" spans="1:44" ht="12.75" customHeight="1" x14ac:dyDescent="0.3">
      <c r="A272" s="48">
        <v>263</v>
      </c>
      <c r="B272" s="48" t="s">
        <v>326</v>
      </c>
      <c r="C272" s="49">
        <v>99612700</v>
      </c>
      <c r="D272" s="49">
        <f t="shared" si="116"/>
        <v>323030.94484508462</v>
      </c>
      <c r="E272" s="59">
        <v>23778000</v>
      </c>
      <c r="F272" s="49">
        <f t="shared" si="140"/>
        <v>373299.80832460575</v>
      </c>
      <c r="G272" s="49">
        <f t="shared" si="117"/>
        <v>696331</v>
      </c>
      <c r="H272" s="50">
        <v>895312.61554281134</v>
      </c>
      <c r="I272" s="51">
        <f t="shared" si="118"/>
        <v>0.77775180189751658</v>
      </c>
      <c r="J272" s="28">
        <f t="shared" si="119"/>
        <v>738633</v>
      </c>
      <c r="K272" s="28">
        <f t="shared" si="120"/>
        <v>696331</v>
      </c>
      <c r="L272" s="52">
        <f t="shared" si="121"/>
        <v>77.78</v>
      </c>
      <c r="M272" s="91"/>
      <c r="N272" s="53">
        <v>590290</v>
      </c>
      <c r="O272" s="54">
        <v>4.2599999999999999E-2</v>
      </c>
      <c r="P272" s="28">
        <f t="shared" si="122"/>
        <v>615436</v>
      </c>
      <c r="Q272" s="55">
        <f t="shared" si="123"/>
        <v>68.739788685639439</v>
      </c>
      <c r="R272" s="55">
        <f t="shared" si="124"/>
        <v>9.0402113143605618</v>
      </c>
      <c r="S272" s="56">
        <f t="shared" si="125"/>
        <v>0.02</v>
      </c>
      <c r="T272" s="28">
        <f t="shared" si="126"/>
        <v>11806</v>
      </c>
      <c r="U272" s="57">
        <f t="shared" si="127"/>
        <v>0</v>
      </c>
      <c r="V272" s="57" t="e">
        <f t="shared" si="113"/>
        <v>#REF!</v>
      </c>
      <c r="W272" s="57">
        <f t="shared" si="128"/>
        <v>0</v>
      </c>
      <c r="X272" s="50" t="e">
        <f t="shared" si="129"/>
        <v>#REF!</v>
      </c>
      <c r="Y272" s="58" t="e">
        <f t="shared" si="130"/>
        <v>#REF!</v>
      </c>
      <c r="AA272" s="28">
        <f t="shared" si="131"/>
        <v>-80895</v>
      </c>
      <c r="AB272" s="28">
        <f t="shared" si="132"/>
        <v>-69089</v>
      </c>
      <c r="AC272" s="28">
        <f t="shared" si="133"/>
        <v>0</v>
      </c>
      <c r="AD272" s="55" t="e">
        <f t="shared" si="134"/>
        <v>#REF!</v>
      </c>
      <c r="AG272" s="61" t="str">
        <f t="shared" si="135"/>
        <v>263</v>
      </c>
      <c r="AH272" s="62" t="str">
        <f t="shared" si="136"/>
        <v>Savoy</v>
      </c>
      <c r="AI272" s="63">
        <f t="shared" si="137"/>
        <v>0.77775180189751658</v>
      </c>
      <c r="AJ272" s="64">
        <f t="shared" si="114"/>
        <v>77.78</v>
      </c>
      <c r="AK272" s="63">
        <f t="shared" si="138"/>
        <v>4.2599999999999999E-2</v>
      </c>
      <c r="AL272" s="57" t="e">
        <f t="shared" si="115"/>
        <v>#REF!</v>
      </c>
      <c r="AM272" s="65" t="e">
        <f t="shared" si="139"/>
        <v>#REF!</v>
      </c>
      <c r="AR272" s="49"/>
    </row>
    <row r="273" spans="1:44" ht="12.75" customHeight="1" x14ac:dyDescent="0.3">
      <c r="A273" s="48">
        <v>264</v>
      </c>
      <c r="B273" s="48" t="s">
        <v>327</v>
      </c>
      <c r="C273" s="49">
        <v>8314552400</v>
      </c>
      <c r="D273" s="49">
        <f t="shared" si="116"/>
        <v>26963004.895319231</v>
      </c>
      <c r="E273" s="59">
        <v>1890550000</v>
      </c>
      <c r="F273" s="49">
        <f t="shared" si="140"/>
        <v>29680458.938013434</v>
      </c>
      <c r="G273" s="49">
        <f t="shared" si="117"/>
        <v>56643464</v>
      </c>
      <c r="H273" s="50">
        <v>37000232.093628041</v>
      </c>
      <c r="I273" s="51">
        <f t="shared" si="118"/>
        <v>1.5308948294341862</v>
      </c>
      <c r="J273" s="28">
        <f t="shared" si="119"/>
        <v>30525191</v>
      </c>
      <c r="K273" s="28">
        <f t="shared" si="120"/>
        <v>30525191</v>
      </c>
      <c r="L273" s="52">
        <f t="shared" si="121"/>
        <v>82.5</v>
      </c>
      <c r="M273" s="91"/>
      <c r="N273" s="53">
        <v>29847319</v>
      </c>
      <c r="O273" s="54">
        <v>4.8000000000000001E-2</v>
      </c>
      <c r="P273" s="28">
        <f t="shared" si="122"/>
        <v>31279990</v>
      </c>
      <c r="Q273" s="55">
        <f t="shared" si="123"/>
        <v>84.539983211042752</v>
      </c>
      <c r="R273" s="55">
        <f t="shared" si="124"/>
        <v>0</v>
      </c>
      <c r="S273" s="56">
        <f t="shared" si="125"/>
        <v>0</v>
      </c>
      <c r="T273" s="28">
        <f t="shared" si="126"/>
        <v>0</v>
      </c>
      <c r="U273" s="57">
        <f t="shared" si="127"/>
        <v>754799</v>
      </c>
      <c r="V273" s="57" t="e">
        <f t="shared" si="113"/>
        <v>#REF!</v>
      </c>
      <c r="W273" s="57">
        <f t="shared" si="128"/>
        <v>0</v>
      </c>
      <c r="X273" s="50" t="e">
        <f t="shared" si="129"/>
        <v>#REF!</v>
      </c>
      <c r="Y273" s="58" t="e">
        <f t="shared" si="130"/>
        <v>#REF!</v>
      </c>
      <c r="AA273" s="28">
        <f t="shared" si="131"/>
        <v>0</v>
      </c>
      <c r="AB273" s="28">
        <f t="shared" si="132"/>
        <v>0</v>
      </c>
      <c r="AC273" s="28" t="e">
        <f t="shared" si="133"/>
        <v>#REF!</v>
      </c>
      <c r="AD273" s="55" t="e">
        <f t="shared" si="134"/>
        <v>#REF!</v>
      </c>
      <c r="AG273" s="61" t="str">
        <f t="shared" si="135"/>
        <v>264</v>
      </c>
      <c r="AH273" s="62" t="str">
        <f t="shared" si="136"/>
        <v>Scituate</v>
      </c>
      <c r="AI273" s="63">
        <f t="shared" si="137"/>
        <v>1.5308948294341862</v>
      </c>
      <c r="AJ273" s="64">
        <f t="shared" si="114"/>
        <v>82.5</v>
      </c>
      <c r="AK273" s="63">
        <f t="shared" si="138"/>
        <v>4.8000000000000001E-2</v>
      </c>
      <c r="AL273" s="57" t="e">
        <f t="shared" si="115"/>
        <v>#REF!</v>
      </c>
      <c r="AM273" s="65" t="e">
        <f t="shared" si="139"/>
        <v>#REF!</v>
      </c>
      <c r="AR273" s="49"/>
    </row>
    <row r="274" spans="1:44" ht="12.75" customHeight="1" x14ac:dyDescent="0.3">
      <c r="A274" s="48">
        <v>265</v>
      </c>
      <c r="B274" s="48" t="s">
        <v>328</v>
      </c>
      <c r="C274" s="49">
        <v>3539110000</v>
      </c>
      <c r="D274" s="49">
        <f t="shared" si="116"/>
        <v>11476870.391131729</v>
      </c>
      <c r="E274" s="59">
        <v>740534000</v>
      </c>
      <c r="F274" s="49">
        <f t="shared" si="140"/>
        <v>11625923.133058021</v>
      </c>
      <c r="G274" s="49">
        <f t="shared" si="117"/>
        <v>23102794</v>
      </c>
      <c r="H274" s="50">
        <v>29212325.466515671</v>
      </c>
      <c r="I274" s="51">
        <f t="shared" si="118"/>
        <v>0.79085775031780137</v>
      </c>
      <c r="J274" s="28">
        <f t="shared" si="119"/>
        <v>24100169</v>
      </c>
      <c r="K274" s="28">
        <f t="shared" si="120"/>
        <v>23102794</v>
      </c>
      <c r="L274" s="52">
        <f t="shared" si="121"/>
        <v>79.09</v>
      </c>
      <c r="M274" s="91"/>
      <c r="N274" s="53">
        <v>20744276</v>
      </c>
      <c r="O274" s="54">
        <v>4.5999999999999999E-2</v>
      </c>
      <c r="P274" s="28">
        <f t="shared" si="122"/>
        <v>21698513</v>
      </c>
      <c r="Q274" s="55">
        <f t="shared" si="123"/>
        <v>74.278622648072641</v>
      </c>
      <c r="R274" s="55">
        <f t="shared" si="124"/>
        <v>4.8113773519273622</v>
      </c>
      <c r="S274" s="56">
        <f t="shared" si="125"/>
        <v>0.01</v>
      </c>
      <c r="T274" s="28">
        <f t="shared" si="126"/>
        <v>207443</v>
      </c>
      <c r="U274" s="57">
        <f t="shared" si="127"/>
        <v>0</v>
      </c>
      <c r="V274" s="57" t="e">
        <f t="shared" si="113"/>
        <v>#REF!</v>
      </c>
      <c r="W274" s="57">
        <f t="shared" si="128"/>
        <v>0</v>
      </c>
      <c r="X274" s="50" t="e">
        <f t="shared" si="129"/>
        <v>#REF!</v>
      </c>
      <c r="Y274" s="58" t="e">
        <f t="shared" si="130"/>
        <v>#REF!</v>
      </c>
      <c r="AA274" s="28">
        <f t="shared" si="131"/>
        <v>-1404281</v>
      </c>
      <c r="AB274" s="28">
        <f t="shared" si="132"/>
        <v>-1196838</v>
      </c>
      <c r="AC274" s="28">
        <f t="shared" si="133"/>
        <v>0</v>
      </c>
      <c r="AD274" s="55" t="e">
        <f t="shared" si="134"/>
        <v>#REF!</v>
      </c>
      <c r="AG274" s="61" t="str">
        <f t="shared" si="135"/>
        <v>265</v>
      </c>
      <c r="AH274" s="62" t="str">
        <f t="shared" si="136"/>
        <v>Seekonk</v>
      </c>
      <c r="AI274" s="63">
        <f t="shared" si="137"/>
        <v>0.79085775031780137</v>
      </c>
      <c r="AJ274" s="64">
        <f t="shared" si="114"/>
        <v>79.09</v>
      </c>
      <c r="AK274" s="63">
        <f t="shared" si="138"/>
        <v>4.5999999999999999E-2</v>
      </c>
      <c r="AL274" s="57" t="e">
        <f t="shared" si="115"/>
        <v>#REF!</v>
      </c>
      <c r="AM274" s="65" t="e">
        <f t="shared" si="139"/>
        <v>#REF!</v>
      </c>
      <c r="AR274" s="49"/>
    </row>
    <row r="275" spans="1:44" ht="12.75" customHeight="1" x14ac:dyDescent="0.3">
      <c r="A275" s="48">
        <v>266</v>
      </c>
      <c r="B275" s="48" t="s">
        <v>329</v>
      </c>
      <c r="C275" s="49">
        <v>5308409500</v>
      </c>
      <c r="D275" s="49">
        <f t="shared" si="116"/>
        <v>17214477.033647552</v>
      </c>
      <c r="E275" s="59">
        <v>1633125000</v>
      </c>
      <c r="F275" s="49">
        <f t="shared" si="140"/>
        <v>25639046.575410958</v>
      </c>
      <c r="G275" s="49">
        <f t="shared" si="117"/>
        <v>42853524</v>
      </c>
      <c r="H275" s="50">
        <v>46860944.693454452</v>
      </c>
      <c r="I275" s="51">
        <f t="shared" si="118"/>
        <v>0.91448271647809509</v>
      </c>
      <c r="J275" s="28">
        <f t="shared" si="119"/>
        <v>38660279</v>
      </c>
      <c r="K275" s="28">
        <f t="shared" si="120"/>
        <v>38660279</v>
      </c>
      <c r="L275" s="52">
        <f t="shared" si="121"/>
        <v>82.5</v>
      </c>
      <c r="M275" s="91"/>
      <c r="N275" s="53">
        <v>35902323</v>
      </c>
      <c r="O275" s="54">
        <v>4.4699999999999997E-2</v>
      </c>
      <c r="P275" s="28">
        <f t="shared" si="122"/>
        <v>37507157</v>
      </c>
      <c r="Q275" s="55">
        <f t="shared" si="123"/>
        <v>80.039267764140931</v>
      </c>
      <c r="R275" s="55">
        <f t="shared" si="124"/>
        <v>2.4607322358590693</v>
      </c>
      <c r="S275" s="56">
        <f t="shared" si="125"/>
        <v>0</v>
      </c>
      <c r="T275" s="28">
        <f t="shared" si="126"/>
        <v>0</v>
      </c>
      <c r="U275" s="57">
        <f t="shared" si="127"/>
        <v>0</v>
      </c>
      <c r="V275" s="57" t="e">
        <f t="shared" si="113"/>
        <v>#REF!</v>
      </c>
      <c r="W275" s="57">
        <f t="shared" si="128"/>
        <v>0</v>
      </c>
      <c r="X275" s="50" t="e">
        <f t="shared" si="129"/>
        <v>#REF!</v>
      </c>
      <c r="Y275" s="58" t="e">
        <f t="shared" si="130"/>
        <v>#REF!</v>
      </c>
      <c r="AA275" s="28">
        <f t="shared" si="131"/>
        <v>-1153122</v>
      </c>
      <c r="AB275" s="28">
        <f t="shared" si="132"/>
        <v>-1153122</v>
      </c>
      <c r="AC275" s="28">
        <f t="shared" si="133"/>
        <v>0</v>
      </c>
      <c r="AD275" s="55" t="e">
        <f t="shared" si="134"/>
        <v>#REF!</v>
      </c>
      <c r="AG275" s="61" t="str">
        <f t="shared" si="135"/>
        <v>266</v>
      </c>
      <c r="AH275" s="62" t="str">
        <f t="shared" si="136"/>
        <v>Sharon</v>
      </c>
      <c r="AI275" s="63">
        <f t="shared" si="137"/>
        <v>0.91448271647809509</v>
      </c>
      <c r="AJ275" s="64">
        <f t="shared" si="114"/>
        <v>82.5</v>
      </c>
      <c r="AK275" s="63">
        <f t="shared" si="138"/>
        <v>4.4699999999999997E-2</v>
      </c>
      <c r="AL275" s="57" t="e">
        <f t="shared" si="115"/>
        <v>#REF!</v>
      </c>
      <c r="AM275" s="65" t="e">
        <f t="shared" si="139"/>
        <v>#REF!</v>
      </c>
      <c r="AR275" s="49"/>
    </row>
    <row r="276" spans="1:44" ht="12.75" customHeight="1" x14ac:dyDescent="0.3">
      <c r="A276" s="48">
        <v>267</v>
      </c>
      <c r="B276" s="48" t="s">
        <v>330</v>
      </c>
      <c r="C276" s="49">
        <v>955419300</v>
      </c>
      <c r="D276" s="49">
        <f t="shared" si="116"/>
        <v>3098299.7067866786</v>
      </c>
      <c r="E276" s="59">
        <v>155828000</v>
      </c>
      <c r="F276" s="49">
        <f t="shared" si="140"/>
        <v>2446402.6634538928</v>
      </c>
      <c r="G276" s="49">
        <f t="shared" si="117"/>
        <v>5544702</v>
      </c>
      <c r="H276" s="50">
        <v>4930609.9452745738</v>
      </c>
      <c r="I276" s="51">
        <f t="shared" si="118"/>
        <v>1.1245468738231794</v>
      </c>
      <c r="J276" s="28">
        <f t="shared" si="119"/>
        <v>4067753</v>
      </c>
      <c r="K276" s="28">
        <f t="shared" si="120"/>
        <v>4067753</v>
      </c>
      <c r="L276" s="52">
        <f t="shared" si="121"/>
        <v>82.5</v>
      </c>
      <c r="M276" s="91"/>
      <c r="N276" s="53">
        <v>3985456</v>
      </c>
      <c r="O276" s="54">
        <v>3.9899999999999998E-2</v>
      </c>
      <c r="P276" s="28">
        <f t="shared" si="122"/>
        <v>4144476</v>
      </c>
      <c r="Q276" s="55">
        <f t="shared" si="123"/>
        <v>84.056050792904571</v>
      </c>
      <c r="R276" s="55">
        <f t="shared" si="124"/>
        <v>0</v>
      </c>
      <c r="S276" s="56">
        <f t="shared" si="125"/>
        <v>0</v>
      </c>
      <c r="T276" s="28">
        <f t="shared" si="126"/>
        <v>0</v>
      </c>
      <c r="U276" s="57">
        <f t="shared" si="127"/>
        <v>76723</v>
      </c>
      <c r="V276" s="57" t="e">
        <f t="shared" si="113"/>
        <v>#REF!</v>
      </c>
      <c r="W276" s="57">
        <f t="shared" si="128"/>
        <v>0</v>
      </c>
      <c r="X276" s="50" t="e">
        <f t="shared" si="129"/>
        <v>#REF!</v>
      </c>
      <c r="Y276" s="58" t="e">
        <f t="shared" si="130"/>
        <v>#REF!</v>
      </c>
      <c r="AA276" s="28">
        <f t="shared" si="131"/>
        <v>0</v>
      </c>
      <c r="AB276" s="28">
        <f t="shared" si="132"/>
        <v>0</v>
      </c>
      <c r="AC276" s="28" t="e">
        <f t="shared" si="133"/>
        <v>#REF!</v>
      </c>
      <c r="AD276" s="55" t="e">
        <f t="shared" si="134"/>
        <v>#REF!</v>
      </c>
      <c r="AG276" s="61" t="str">
        <f t="shared" si="135"/>
        <v>267</v>
      </c>
      <c r="AH276" s="62" t="str">
        <f t="shared" si="136"/>
        <v>Sheffield</v>
      </c>
      <c r="AI276" s="63">
        <f t="shared" si="137"/>
        <v>1.1245468738231794</v>
      </c>
      <c r="AJ276" s="64">
        <f t="shared" si="114"/>
        <v>82.5</v>
      </c>
      <c r="AK276" s="63">
        <f t="shared" si="138"/>
        <v>3.9899999999999998E-2</v>
      </c>
      <c r="AL276" s="57" t="e">
        <f t="shared" si="115"/>
        <v>#REF!</v>
      </c>
      <c r="AM276" s="65" t="e">
        <f t="shared" si="139"/>
        <v>#REF!</v>
      </c>
      <c r="AR276" s="49"/>
    </row>
    <row r="277" spans="1:44" ht="12.75" customHeight="1" x14ac:dyDescent="0.3">
      <c r="A277" s="48">
        <v>268</v>
      </c>
      <c r="B277" s="48" t="s">
        <v>331</v>
      </c>
      <c r="C277" s="49">
        <v>355710200</v>
      </c>
      <c r="D277" s="49">
        <f t="shared" si="116"/>
        <v>1153521.609162627</v>
      </c>
      <c r="E277" s="59">
        <v>48929822.5</v>
      </c>
      <c r="F277" s="49">
        <f t="shared" si="140"/>
        <v>768167.77527996397</v>
      </c>
      <c r="G277" s="49">
        <f t="shared" si="117"/>
        <v>1921689</v>
      </c>
      <c r="H277" s="50">
        <v>2434559.0660176482</v>
      </c>
      <c r="I277" s="51">
        <f t="shared" si="118"/>
        <v>0.78933759579857721</v>
      </c>
      <c r="J277" s="28">
        <f t="shared" si="119"/>
        <v>2008511</v>
      </c>
      <c r="K277" s="28">
        <f t="shared" si="120"/>
        <v>1921689</v>
      </c>
      <c r="L277" s="52">
        <f t="shared" si="121"/>
        <v>78.930000000000007</v>
      </c>
      <c r="M277" s="91"/>
      <c r="N277" s="53">
        <v>1810519</v>
      </c>
      <c r="O277" s="54">
        <v>4.130000000000001E-2</v>
      </c>
      <c r="P277" s="28">
        <f t="shared" si="122"/>
        <v>1885293</v>
      </c>
      <c r="Q277" s="55">
        <f t="shared" si="123"/>
        <v>77.43878660885747</v>
      </c>
      <c r="R277" s="55">
        <f t="shared" si="124"/>
        <v>1.4912133911425371</v>
      </c>
      <c r="S277" s="56">
        <f t="shared" si="125"/>
        <v>0</v>
      </c>
      <c r="T277" s="28">
        <f t="shared" si="126"/>
        <v>0</v>
      </c>
      <c r="U277" s="57">
        <f t="shared" si="127"/>
        <v>0</v>
      </c>
      <c r="V277" s="57" t="e">
        <f t="shared" si="113"/>
        <v>#REF!</v>
      </c>
      <c r="W277" s="57">
        <f t="shared" si="128"/>
        <v>0</v>
      </c>
      <c r="X277" s="50" t="e">
        <f t="shared" si="129"/>
        <v>#REF!</v>
      </c>
      <c r="Y277" s="58" t="e">
        <f t="shared" si="130"/>
        <v>#REF!</v>
      </c>
      <c r="AA277" s="28">
        <f t="shared" si="131"/>
        <v>-36396</v>
      </c>
      <c r="AB277" s="28">
        <f t="shared" si="132"/>
        <v>-36396</v>
      </c>
      <c r="AC277" s="28">
        <f t="shared" si="133"/>
        <v>0</v>
      </c>
      <c r="AD277" s="55" t="e">
        <f t="shared" si="134"/>
        <v>#REF!</v>
      </c>
      <c r="AG277" s="61" t="str">
        <f t="shared" si="135"/>
        <v>268</v>
      </c>
      <c r="AH277" s="62" t="str">
        <f t="shared" si="136"/>
        <v>Shelburne</v>
      </c>
      <c r="AI277" s="63">
        <f t="shared" si="137"/>
        <v>0.78933759579857721</v>
      </c>
      <c r="AJ277" s="64">
        <f t="shared" si="114"/>
        <v>78.930000000000007</v>
      </c>
      <c r="AK277" s="63">
        <f t="shared" si="138"/>
        <v>4.130000000000001E-2</v>
      </c>
      <c r="AL277" s="57" t="e">
        <f t="shared" si="115"/>
        <v>#REF!</v>
      </c>
      <c r="AM277" s="65" t="e">
        <f t="shared" si="139"/>
        <v>#REF!</v>
      </c>
      <c r="AR277" s="49"/>
    </row>
    <row r="278" spans="1:44" ht="12.75" customHeight="1" x14ac:dyDescent="0.3">
      <c r="A278" s="48">
        <v>269</v>
      </c>
      <c r="B278" s="48" t="s">
        <v>332</v>
      </c>
      <c r="C278" s="49">
        <v>1888527100</v>
      </c>
      <c r="D278" s="49">
        <f t="shared" si="116"/>
        <v>6124246.1400860297</v>
      </c>
      <c r="E278" s="59">
        <v>1680761000</v>
      </c>
      <c r="F278" s="49">
        <f t="shared" si="140"/>
        <v>26386902.14229425</v>
      </c>
      <c r="G278" s="49">
        <f t="shared" si="117"/>
        <v>32511148</v>
      </c>
      <c r="H278" s="50">
        <v>12359055.126304008</v>
      </c>
      <c r="I278" s="51">
        <f t="shared" si="118"/>
        <v>2.6305528754221603</v>
      </c>
      <c r="J278" s="28">
        <f t="shared" si="119"/>
        <v>10196220</v>
      </c>
      <c r="K278" s="28">
        <f t="shared" si="120"/>
        <v>10196220</v>
      </c>
      <c r="L278" s="52">
        <f t="shared" si="121"/>
        <v>82.5</v>
      </c>
      <c r="M278" s="91"/>
      <c r="N278" s="53">
        <v>9863351</v>
      </c>
      <c r="O278" s="54">
        <v>3.8300000000000001E-2</v>
      </c>
      <c r="P278" s="28">
        <f t="shared" si="122"/>
        <v>10241117</v>
      </c>
      <c r="Q278" s="55">
        <f t="shared" si="123"/>
        <v>82.863268229976896</v>
      </c>
      <c r="R278" s="55">
        <f t="shared" si="124"/>
        <v>0</v>
      </c>
      <c r="S278" s="56">
        <f t="shared" si="125"/>
        <v>0</v>
      </c>
      <c r="T278" s="28">
        <f t="shared" si="126"/>
        <v>0</v>
      </c>
      <c r="U278" s="57">
        <f t="shared" si="127"/>
        <v>44897</v>
      </c>
      <c r="V278" s="57" t="e">
        <f t="shared" si="113"/>
        <v>#REF!</v>
      </c>
      <c r="W278" s="57">
        <f t="shared" si="128"/>
        <v>0</v>
      </c>
      <c r="X278" s="50" t="e">
        <f t="shared" si="129"/>
        <v>#REF!</v>
      </c>
      <c r="Y278" s="58" t="e">
        <f t="shared" si="130"/>
        <v>#REF!</v>
      </c>
      <c r="AA278" s="28">
        <f t="shared" si="131"/>
        <v>0</v>
      </c>
      <c r="AB278" s="28">
        <f t="shared" si="132"/>
        <v>0</v>
      </c>
      <c r="AC278" s="28" t="e">
        <f t="shared" si="133"/>
        <v>#REF!</v>
      </c>
      <c r="AD278" s="55" t="e">
        <f t="shared" si="134"/>
        <v>#REF!</v>
      </c>
      <c r="AG278" s="61" t="str">
        <f t="shared" si="135"/>
        <v>269</v>
      </c>
      <c r="AH278" s="62" t="str">
        <f t="shared" si="136"/>
        <v>Sherborn</v>
      </c>
      <c r="AI278" s="63">
        <f t="shared" si="137"/>
        <v>2.6305528754221603</v>
      </c>
      <c r="AJ278" s="64">
        <f t="shared" si="114"/>
        <v>82.5</v>
      </c>
      <c r="AK278" s="63">
        <f t="shared" si="138"/>
        <v>3.8300000000000001E-2</v>
      </c>
      <c r="AL278" s="57" t="e">
        <f t="shared" si="115"/>
        <v>#REF!</v>
      </c>
      <c r="AM278" s="65" t="e">
        <f t="shared" si="139"/>
        <v>#REF!</v>
      </c>
      <c r="AR278" s="49"/>
    </row>
    <row r="279" spans="1:44" ht="12.75" customHeight="1" x14ac:dyDescent="0.3">
      <c r="A279" s="48">
        <v>270</v>
      </c>
      <c r="B279" s="48" t="s">
        <v>333</v>
      </c>
      <c r="C279" s="49">
        <v>1083934700</v>
      </c>
      <c r="D279" s="49">
        <f t="shared" si="116"/>
        <v>3515058.3238018183</v>
      </c>
      <c r="E279" s="59">
        <v>267090000</v>
      </c>
      <c r="F279" s="49">
        <f t="shared" si="140"/>
        <v>4193146.8502573366</v>
      </c>
      <c r="G279" s="49">
        <f t="shared" si="117"/>
        <v>7708205</v>
      </c>
      <c r="H279" s="50">
        <v>11608285.075749904</v>
      </c>
      <c r="I279" s="51">
        <f t="shared" si="118"/>
        <v>0.66402616318431895</v>
      </c>
      <c r="J279" s="28">
        <f t="shared" si="119"/>
        <v>9576835</v>
      </c>
      <c r="K279" s="28">
        <f t="shared" si="120"/>
        <v>7708205</v>
      </c>
      <c r="L279" s="52">
        <f t="shared" si="121"/>
        <v>66.400000000000006</v>
      </c>
      <c r="M279" s="91"/>
      <c r="N279" s="53">
        <v>6514693</v>
      </c>
      <c r="O279" s="54">
        <v>5.67E-2</v>
      </c>
      <c r="P279" s="28">
        <f t="shared" si="122"/>
        <v>6884076</v>
      </c>
      <c r="Q279" s="55">
        <f t="shared" si="123"/>
        <v>59.303126646855574</v>
      </c>
      <c r="R279" s="55">
        <f t="shared" si="124"/>
        <v>7.0968733531444315</v>
      </c>
      <c r="S279" s="56">
        <f t="shared" si="125"/>
        <v>0.01</v>
      </c>
      <c r="T279" s="28">
        <f t="shared" si="126"/>
        <v>65147</v>
      </c>
      <c r="U279" s="57">
        <f t="shared" si="127"/>
        <v>0</v>
      </c>
      <c r="V279" s="57" t="e">
        <f t="shared" si="113"/>
        <v>#REF!</v>
      </c>
      <c r="W279" s="57">
        <f t="shared" si="128"/>
        <v>0</v>
      </c>
      <c r="X279" s="50" t="e">
        <f t="shared" si="129"/>
        <v>#REF!</v>
      </c>
      <c r="Y279" s="58" t="e">
        <f t="shared" si="130"/>
        <v>#REF!</v>
      </c>
      <c r="AA279" s="28">
        <f t="shared" si="131"/>
        <v>-824129</v>
      </c>
      <c r="AB279" s="28">
        <f t="shared" si="132"/>
        <v>-758982</v>
      </c>
      <c r="AC279" s="28">
        <f t="shared" si="133"/>
        <v>0</v>
      </c>
      <c r="AD279" s="55" t="e">
        <f t="shared" si="134"/>
        <v>#REF!</v>
      </c>
      <c r="AG279" s="61" t="str">
        <f t="shared" si="135"/>
        <v>270</v>
      </c>
      <c r="AH279" s="62" t="str">
        <f t="shared" si="136"/>
        <v>Shirley</v>
      </c>
      <c r="AI279" s="63">
        <f t="shared" si="137"/>
        <v>0.66402616318431895</v>
      </c>
      <c r="AJ279" s="64">
        <f t="shared" si="114"/>
        <v>66.400000000000006</v>
      </c>
      <c r="AK279" s="63">
        <f t="shared" si="138"/>
        <v>5.67E-2</v>
      </c>
      <c r="AL279" s="57" t="e">
        <f t="shared" si="115"/>
        <v>#REF!</v>
      </c>
      <c r="AM279" s="65" t="e">
        <f t="shared" si="139"/>
        <v>#REF!</v>
      </c>
      <c r="AR279" s="49"/>
    </row>
    <row r="280" spans="1:44" ht="12.75" customHeight="1" x14ac:dyDescent="0.3">
      <c r="A280" s="48">
        <v>271</v>
      </c>
      <c r="B280" s="48" t="s">
        <v>334</v>
      </c>
      <c r="C280" s="49">
        <v>9156582700</v>
      </c>
      <c r="D280" s="49">
        <f t="shared" si="116"/>
        <v>29693598.919948522</v>
      </c>
      <c r="E280" s="59">
        <v>2810775000</v>
      </c>
      <c r="F280" s="49">
        <f t="shared" si="140"/>
        <v>44127418.989973664</v>
      </c>
      <c r="G280" s="49">
        <f t="shared" si="117"/>
        <v>73821018</v>
      </c>
      <c r="H280" s="50">
        <v>80350322.87999998</v>
      </c>
      <c r="I280" s="51">
        <f t="shared" si="118"/>
        <v>0.91873953151686472</v>
      </c>
      <c r="J280" s="28">
        <f t="shared" si="119"/>
        <v>66289016</v>
      </c>
      <c r="K280" s="28">
        <f t="shared" si="120"/>
        <v>66289016</v>
      </c>
      <c r="L280" s="52">
        <f t="shared" si="121"/>
        <v>82.5</v>
      </c>
      <c r="M280" s="91"/>
      <c r="N280" s="53">
        <v>60858729</v>
      </c>
      <c r="O280" s="54">
        <v>5.9200000000000003E-2</v>
      </c>
      <c r="P280" s="28">
        <f t="shared" si="122"/>
        <v>64461566</v>
      </c>
      <c r="Q280" s="55">
        <f t="shared" si="123"/>
        <v>80.225646505827726</v>
      </c>
      <c r="R280" s="55">
        <f t="shared" si="124"/>
        <v>2.2743534941722743</v>
      </c>
      <c r="S280" s="56">
        <f t="shared" si="125"/>
        <v>0</v>
      </c>
      <c r="T280" s="28">
        <f t="shared" si="126"/>
        <v>0</v>
      </c>
      <c r="U280" s="57">
        <f t="shared" si="127"/>
        <v>0</v>
      </c>
      <c r="V280" s="57" t="e">
        <f t="shared" si="113"/>
        <v>#REF!</v>
      </c>
      <c r="W280" s="57">
        <f t="shared" si="128"/>
        <v>0</v>
      </c>
      <c r="X280" s="50" t="e">
        <f t="shared" si="129"/>
        <v>#REF!</v>
      </c>
      <c r="Y280" s="58" t="e">
        <f t="shared" si="130"/>
        <v>#REF!</v>
      </c>
      <c r="AA280" s="28">
        <f t="shared" si="131"/>
        <v>-1827450</v>
      </c>
      <c r="AB280" s="28">
        <f t="shared" si="132"/>
        <v>-1827450</v>
      </c>
      <c r="AC280" s="28">
        <f t="shared" si="133"/>
        <v>0</v>
      </c>
      <c r="AD280" s="55" t="e">
        <f t="shared" si="134"/>
        <v>#REF!</v>
      </c>
      <c r="AG280" s="61" t="str">
        <f t="shared" si="135"/>
        <v>271</v>
      </c>
      <c r="AH280" s="62" t="str">
        <f t="shared" si="136"/>
        <v>Shrewsbury</v>
      </c>
      <c r="AI280" s="63">
        <f t="shared" si="137"/>
        <v>0.91873953151686472</v>
      </c>
      <c r="AJ280" s="64">
        <f t="shared" si="114"/>
        <v>82.5</v>
      </c>
      <c r="AK280" s="63">
        <f t="shared" si="138"/>
        <v>5.9200000000000003E-2</v>
      </c>
      <c r="AL280" s="57" t="e">
        <f t="shared" si="115"/>
        <v>#REF!</v>
      </c>
      <c r="AM280" s="65" t="e">
        <f t="shared" si="139"/>
        <v>#REF!</v>
      </c>
      <c r="AR280" s="49"/>
    </row>
    <row r="281" spans="1:44" ht="12.75" customHeight="1" x14ac:dyDescent="0.3">
      <c r="A281" s="48">
        <v>272</v>
      </c>
      <c r="B281" s="48" t="s">
        <v>335</v>
      </c>
      <c r="C281" s="49">
        <v>325438100</v>
      </c>
      <c r="D281" s="49">
        <f t="shared" si="116"/>
        <v>1055353.1520738734</v>
      </c>
      <c r="E281" s="59">
        <v>57323000</v>
      </c>
      <c r="F281" s="49">
        <f t="shared" si="140"/>
        <v>899935.44085252658</v>
      </c>
      <c r="G281" s="49">
        <f t="shared" si="117"/>
        <v>1955289</v>
      </c>
      <c r="H281" s="50">
        <v>2906085.770677173</v>
      </c>
      <c r="I281" s="51">
        <f t="shared" si="118"/>
        <v>0.67282563361658132</v>
      </c>
      <c r="J281" s="28">
        <f t="shared" si="119"/>
        <v>2397521</v>
      </c>
      <c r="K281" s="28">
        <f t="shared" si="120"/>
        <v>1955289</v>
      </c>
      <c r="L281" s="52">
        <f t="shared" si="121"/>
        <v>67.28</v>
      </c>
      <c r="M281" s="91"/>
      <c r="N281" s="53">
        <v>1751651</v>
      </c>
      <c r="O281" s="54">
        <v>4.2000000000000003E-2</v>
      </c>
      <c r="P281" s="28">
        <f t="shared" si="122"/>
        <v>1825220</v>
      </c>
      <c r="Q281" s="55">
        <f t="shared" si="123"/>
        <v>62.806817968579402</v>
      </c>
      <c r="R281" s="55">
        <f t="shared" si="124"/>
        <v>4.473182031420599</v>
      </c>
      <c r="S281" s="56">
        <f t="shared" si="125"/>
        <v>0.01</v>
      </c>
      <c r="T281" s="28">
        <f t="shared" si="126"/>
        <v>17517</v>
      </c>
      <c r="U281" s="57">
        <f t="shared" si="127"/>
        <v>0</v>
      </c>
      <c r="V281" s="57" t="e">
        <f t="shared" si="113"/>
        <v>#REF!</v>
      </c>
      <c r="W281" s="57">
        <f t="shared" si="128"/>
        <v>0</v>
      </c>
      <c r="X281" s="50" t="e">
        <f t="shared" si="129"/>
        <v>#REF!</v>
      </c>
      <c r="Y281" s="58" t="e">
        <f t="shared" si="130"/>
        <v>#REF!</v>
      </c>
      <c r="AA281" s="28">
        <f t="shared" si="131"/>
        <v>-130069</v>
      </c>
      <c r="AB281" s="28">
        <f t="shared" si="132"/>
        <v>-112552</v>
      </c>
      <c r="AC281" s="28">
        <f t="shared" si="133"/>
        <v>0</v>
      </c>
      <c r="AD281" s="55" t="e">
        <f t="shared" si="134"/>
        <v>#REF!</v>
      </c>
      <c r="AG281" s="61" t="str">
        <f t="shared" si="135"/>
        <v>272</v>
      </c>
      <c r="AH281" s="62" t="str">
        <f t="shared" si="136"/>
        <v>Shutesbury</v>
      </c>
      <c r="AI281" s="63">
        <f t="shared" si="137"/>
        <v>0.67282563361658132</v>
      </c>
      <c r="AJ281" s="64">
        <f t="shared" si="114"/>
        <v>67.28</v>
      </c>
      <c r="AK281" s="63">
        <f t="shared" si="138"/>
        <v>4.2000000000000003E-2</v>
      </c>
      <c r="AL281" s="57" t="e">
        <f t="shared" si="115"/>
        <v>#REF!</v>
      </c>
      <c r="AM281" s="65" t="e">
        <f t="shared" si="139"/>
        <v>#REF!</v>
      </c>
      <c r="AR281" s="49"/>
    </row>
    <row r="282" spans="1:44" ht="12.75" customHeight="1" x14ac:dyDescent="0.3">
      <c r="A282" s="48">
        <v>273</v>
      </c>
      <c r="B282" s="48" t="s">
        <v>336</v>
      </c>
      <c r="C282" s="49">
        <v>3532340500</v>
      </c>
      <c r="D282" s="49">
        <f t="shared" si="116"/>
        <v>11454917.788891966</v>
      </c>
      <c r="E282" s="59">
        <v>721220000</v>
      </c>
      <c r="F282" s="49">
        <f t="shared" si="140"/>
        <v>11322705.347795112</v>
      </c>
      <c r="G282" s="49">
        <f t="shared" si="117"/>
        <v>22777623</v>
      </c>
      <c r="H282" s="50">
        <v>36586447.36515329</v>
      </c>
      <c r="I282" s="51">
        <f t="shared" si="118"/>
        <v>0.62256995801386594</v>
      </c>
      <c r="J282" s="28">
        <f t="shared" si="119"/>
        <v>30183819</v>
      </c>
      <c r="K282" s="28">
        <f t="shared" si="120"/>
        <v>22777623</v>
      </c>
      <c r="L282" s="52">
        <f t="shared" si="121"/>
        <v>62.26</v>
      </c>
      <c r="M282" s="91"/>
      <c r="N282" s="53">
        <v>18560062</v>
      </c>
      <c r="O282" s="54">
        <v>4.3900000000000008E-2</v>
      </c>
      <c r="P282" s="28">
        <f t="shared" si="122"/>
        <v>19374849</v>
      </c>
      <c r="Q282" s="55">
        <f t="shared" si="123"/>
        <v>52.956355140547338</v>
      </c>
      <c r="R282" s="55">
        <f t="shared" si="124"/>
        <v>9.3036448594526604</v>
      </c>
      <c r="S282" s="56">
        <f t="shared" si="125"/>
        <v>0.02</v>
      </c>
      <c r="T282" s="28">
        <f t="shared" si="126"/>
        <v>371201</v>
      </c>
      <c r="U282" s="57">
        <f t="shared" si="127"/>
        <v>0</v>
      </c>
      <c r="V282" s="57" t="e">
        <f t="shared" si="113"/>
        <v>#REF!</v>
      </c>
      <c r="W282" s="57">
        <f t="shared" si="128"/>
        <v>0</v>
      </c>
      <c r="X282" s="50" t="e">
        <f t="shared" si="129"/>
        <v>#REF!</v>
      </c>
      <c r="Y282" s="58" t="e">
        <f t="shared" si="130"/>
        <v>#REF!</v>
      </c>
      <c r="AA282" s="28">
        <f t="shared" si="131"/>
        <v>-3402774</v>
      </c>
      <c r="AB282" s="28">
        <f t="shared" si="132"/>
        <v>-3031573</v>
      </c>
      <c r="AC282" s="28">
        <f t="shared" si="133"/>
        <v>0</v>
      </c>
      <c r="AD282" s="55" t="e">
        <f t="shared" si="134"/>
        <v>#REF!</v>
      </c>
      <c r="AG282" s="61" t="str">
        <f t="shared" si="135"/>
        <v>273</v>
      </c>
      <c r="AH282" s="62" t="str">
        <f t="shared" si="136"/>
        <v>Somerset</v>
      </c>
      <c r="AI282" s="63">
        <f t="shared" si="137"/>
        <v>0.62256995801386594</v>
      </c>
      <c r="AJ282" s="64">
        <f t="shared" si="114"/>
        <v>62.26</v>
      </c>
      <c r="AK282" s="63">
        <f t="shared" si="138"/>
        <v>4.3900000000000008E-2</v>
      </c>
      <c r="AL282" s="57" t="e">
        <f t="shared" si="115"/>
        <v>#REF!</v>
      </c>
      <c r="AM282" s="65" t="e">
        <f t="shared" si="139"/>
        <v>#REF!</v>
      </c>
      <c r="AR282" s="49"/>
    </row>
    <row r="283" spans="1:44" ht="12.75" customHeight="1" x14ac:dyDescent="0.3">
      <c r="A283" s="48">
        <v>274</v>
      </c>
      <c r="B283" s="48" t="s">
        <v>337</v>
      </c>
      <c r="C283" s="49">
        <v>26765865600</v>
      </c>
      <c r="D283" s="49">
        <f t="shared" si="116"/>
        <v>86798197.964361459</v>
      </c>
      <c r="E283" s="59">
        <v>4777149000</v>
      </c>
      <c r="F283" s="49">
        <f t="shared" si="140"/>
        <v>74998267.559848681</v>
      </c>
      <c r="G283" s="49">
        <f t="shared" si="117"/>
        <v>161796466</v>
      </c>
      <c r="H283" s="50">
        <v>95463549.588399991</v>
      </c>
      <c r="I283" s="51">
        <f t="shared" si="118"/>
        <v>1.6948507225805092</v>
      </c>
      <c r="J283" s="28">
        <f t="shared" si="119"/>
        <v>78757428</v>
      </c>
      <c r="K283" s="28">
        <f t="shared" si="120"/>
        <v>78757428</v>
      </c>
      <c r="L283" s="52">
        <f t="shared" si="121"/>
        <v>82.5</v>
      </c>
      <c r="M283" s="91"/>
      <c r="N283" s="53">
        <v>76125804</v>
      </c>
      <c r="O283" s="54">
        <v>8.4900000000000003E-2</v>
      </c>
      <c r="P283" s="28">
        <f t="shared" si="122"/>
        <v>82588885</v>
      </c>
      <c r="Q283" s="55">
        <f t="shared" si="123"/>
        <v>86.513528311161366</v>
      </c>
      <c r="R283" s="55">
        <f t="shared" si="124"/>
        <v>0</v>
      </c>
      <c r="S283" s="56">
        <f t="shared" si="125"/>
        <v>0</v>
      </c>
      <c r="T283" s="28">
        <f t="shared" si="126"/>
        <v>0</v>
      </c>
      <c r="U283" s="57">
        <f t="shared" si="127"/>
        <v>3831457</v>
      </c>
      <c r="V283" s="57" t="e">
        <f t="shared" si="113"/>
        <v>#REF!</v>
      </c>
      <c r="W283" s="57">
        <f t="shared" si="128"/>
        <v>0</v>
      </c>
      <c r="X283" s="50" t="e">
        <f t="shared" si="129"/>
        <v>#REF!</v>
      </c>
      <c r="Y283" s="58" t="e">
        <f t="shared" si="130"/>
        <v>#REF!</v>
      </c>
      <c r="AA283" s="28">
        <f t="shared" si="131"/>
        <v>0</v>
      </c>
      <c r="AB283" s="28">
        <f t="shared" si="132"/>
        <v>0</v>
      </c>
      <c r="AC283" s="28" t="e">
        <f t="shared" si="133"/>
        <v>#REF!</v>
      </c>
      <c r="AD283" s="55" t="e">
        <f t="shared" si="134"/>
        <v>#REF!</v>
      </c>
      <c r="AG283" s="61" t="str">
        <f t="shared" si="135"/>
        <v>274</v>
      </c>
      <c r="AH283" s="62" t="str">
        <f t="shared" si="136"/>
        <v>Somerville</v>
      </c>
      <c r="AI283" s="63">
        <f t="shared" si="137"/>
        <v>1.6948507225805092</v>
      </c>
      <c r="AJ283" s="64">
        <f t="shared" si="114"/>
        <v>82.5</v>
      </c>
      <c r="AK283" s="63">
        <f t="shared" si="138"/>
        <v>8.4900000000000003E-2</v>
      </c>
      <c r="AL283" s="57" t="e">
        <f t="shared" si="115"/>
        <v>#REF!</v>
      </c>
      <c r="AM283" s="65" t="e">
        <f t="shared" si="139"/>
        <v>#REF!</v>
      </c>
      <c r="AR283" s="49"/>
    </row>
    <row r="284" spans="1:44" ht="12.75" customHeight="1" x14ac:dyDescent="0.3">
      <c r="A284" s="48">
        <v>275</v>
      </c>
      <c r="B284" s="48" t="s">
        <v>338</v>
      </c>
      <c r="C284" s="49">
        <v>1130378900</v>
      </c>
      <c r="D284" s="49">
        <f t="shared" si="116"/>
        <v>3665670.783945696</v>
      </c>
      <c r="E284" s="59">
        <v>304606000</v>
      </c>
      <c r="F284" s="49">
        <f t="shared" si="140"/>
        <v>4782124.712529433</v>
      </c>
      <c r="G284" s="49">
        <f t="shared" si="117"/>
        <v>8447795</v>
      </c>
      <c r="H284" s="50">
        <v>11069190.559985377</v>
      </c>
      <c r="I284" s="51">
        <f t="shared" si="118"/>
        <v>0.76318091681774791</v>
      </c>
      <c r="J284" s="28">
        <f t="shared" si="119"/>
        <v>9132082</v>
      </c>
      <c r="K284" s="28">
        <f t="shared" si="120"/>
        <v>8447795</v>
      </c>
      <c r="L284" s="52">
        <f t="shared" si="121"/>
        <v>76.319999999999993</v>
      </c>
      <c r="M284" s="91"/>
      <c r="N284" s="53">
        <v>7662327</v>
      </c>
      <c r="O284" s="54">
        <v>5.28E-2</v>
      </c>
      <c r="P284" s="28">
        <f t="shared" si="122"/>
        <v>8066898</v>
      </c>
      <c r="Q284" s="55">
        <f t="shared" si="123"/>
        <v>72.877036096582088</v>
      </c>
      <c r="R284" s="55">
        <f t="shared" si="124"/>
        <v>3.4429639034179047</v>
      </c>
      <c r="S284" s="56">
        <f t="shared" si="125"/>
        <v>0.01</v>
      </c>
      <c r="T284" s="28">
        <f t="shared" si="126"/>
        <v>76623</v>
      </c>
      <c r="U284" s="57">
        <f t="shared" si="127"/>
        <v>0</v>
      </c>
      <c r="V284" s="57" t="e">
        <f t="shared" si="113"/>
        <v>#REF!</v>
      </c>
      <c r="W284" s="57">
        <f t="shared" si="128"/>
        <v>0</v>
      </c>
      <c r="X284" s="50" t="e">
        <f t="shared" si="129"/>
        <v>#REF!</v>
      </c>
      <c r="Y284" s="58" t="e">
        <f t="shared" si="130"/>
        <v>#REF!</v>
      </c>
      <c r="AA284" s="28">
        <f t="shared" si="131"/>
        <v>-380897</v>
      </c>
      <c r="AB284" s="28">
        <f t="shared" si="132"/>
        <v>-304274</v>
      </c>
      <c r="AC284" s="28">
        <f t="shared" si="133"/>
        <v>0</v>
      </c>
      <c r="AD284" s="55" t="e">
        <f t="shared" si="134"/>
        <v>#REF!</v>
      </c>
      <c r="AG284" s="61" t="str">
        <f t="shared" si="135"/>
        <v>275</v>
      </c>
      <c r="AH284" s="62" t="str">
        <f t="shared" si="136"/>
        <v>Southampton</v>
      </c>
      <c r="AI284" s="63">
        <f t="shared" si="137"/>
        <v>0.76318091681774791</v>
      </c>
      <c r="AJ284" s="64">
        <f t="shared" si="114"/>
        <v>76.319999999999993</v>
      </c>
      <c r="AK284" s="63">
        <f t="shared" si="138"/>
        <v>5.28E-2</v>
      </c>
      <c r="AL284" s="57" t="e">
        <f t="shared" si="115"/>
        <v>#REF!</v>
      </c>
      <c r="AM284" s="65" t="e">
        <f t="shared" si="139"/>
        <v>#REF!</v>
      </c>
      <c r="AR284" s="49"/>
    </row>
    <row r="285" spans="1:44" ht="12.75" customHeight="1" x14ac:dyDescent="0.3">
      <c r="A285" s="48">
        <v>276</v>
      </c>
      <c r="B285" s="48" t="s">
        <v>339</v>
      </c>
      <c r="C285" s="49">
        <v>3803141500</v>
      </c>
      <c r="D285" s="49">
        <f t="shared" si="116"/>
        <v>12333089.978733158</v>
      </c>
      <c r="E285" s="59">
        <v>1664564000</v>
      </c>
      <c r="F285" s="49">
        <f t="shared" si="140"/>
        <v>26132619.318026707</v>
      </c>
      <c r="G285" s="49">
        <f t="shared" si="117"/>
        <v>38465709</v>
      </c>
      <c r="H285" s="50">
        <v>22714532.773861032</v>
      </c>
      <c r="I285" s="51">
        <f t="shared" si="118"/>
        <v>1.6934404675171124</v>
      </c>
      <c r="J285" s="28">
        <f t="shared" si="119"/>
        <v>18739490</v>
      </c>
      <c r="K285" s="28">
        <f t="shared" si="120"/>
        <v>18739490</v>
      </c>
      <c r="L285" s="52">
        <f t="shared" si="121"/>
        <v>82.5</v>
      </c>
      <c r="M285" s="91"/>
      <c r="N285" s="53">
        <v>17687065</v>
      </c>
      <c r="O285" s="54">
        <v>4.0800000000000003E-2</v>
      </c>
      <c r="P285" s="28">
        <f t="shared" si="122"/>
        <v>18408697</v>
      </c>
      <c r="Q285" s="55">
        <f t="shared" si="123"/>
        <v>81.043696488373229</v>
      </c>
      <c r="R285" s="55">
        <f t="shared" si="124"/>
        <v>1.4563035116267713</v>
      </c>
      <c r="S285" s="56">
        <f t="shared" si="125"/>
        <v>0</v>
      </c>
      <c r="T285" s="28">
        <f t="shared" si="126"/>
        <v>0</v>
      </c>
      <c r="U285" s="57">
        <f t="shared" si="127"/>
        <v>0</v>
      </c>
      <c r="V285" s="57" t="e">
        <f t="shared" si="113"/>
        <v>#REF!</v>
      </c>
      <c r="W285" s="57">
        <f t="shared" si="128"/>
        <v>0</v>
      </c>
      <c r="X285" s="50" t="e">
        <f t="shared" si="129"/>
        <v>#REF!</v>
      </c>
      <c r="Y285" s="58" t="e">
        <f t="shared" si="130"/>
        <v>#REF!</v>
      </c>
      <c r="AA285" s="28">
        <f t="shared" si="131"/>
        <v>-330793</v>
      </c>
      <c r="AB285" s="28">
        <f t="shared" si="132"/>
        <v>-330793</v>
      </c>
      <c r="AC285" s="28">
        <f t="shared" si="133"/>
        <v>0</v>
      </c>
      <c r="AD285" s="55" t="e">
        <f t="shared" si="134"/>
        <v>#REF!</v>
      </c>
      <c r="AG285" s="61" t="str">
        <f t="shared" si="135"/>
        <v>276</v>
      </c>
      <c r="AH285" s="62" t="str">
        <f t="shared" si="136"/>
        <v>Southborough</v>
      </c>
      <c r="AI285" s="63">
        <f t="shared" si="137"/>
        <v>1.6934404675171124</v>
      </c>
      <c r="AJ285" s="64">
        <f t="shared" si="114"/>
        <v>82.5</v>
      </c>
      <c r="AK285" s="63">
        <f t="shared" si="138"/>
        <v>4.0800000000000003E-2</v>
      </c>
      <c r="AL285" s="57" t="e">
        <f t="shared" si="115"/>
        <v>#REF!</v>
      </c>
      <c r="AM285" s="65" t="e">
        <f t="shared" si="139"/>
        <v>#REF!</v>
      </c>
      <c r="AR285" s="49"/>
    </row>
    <row r="286" spans="1:44" ht="12.75" customHeight="1" x14ac:dyDescent="0.3">
      <c r="A286" s="48">
        <v>277</v>
      </c>
      <c r="B286" s="48" t="s">
        <v>340</v>
      </c>
      <c r="C286" s="49">
        <v>1766245500</v>
      </c>
      <c r="D286" s="49">
        <f t="shared" si="116"/>
        <v>5727702.9203442829</v>
      </c>
      <c r="E286" s="59">
        <v>446133000</v>
      </c>
      <c r="F286" s="49">
        <f t="shared" si="140"/>
        <v>7004010.5722634932</v>
      </c>
      <c r="G286" s="49">
        <f t="shared" si="117"/>
        <v>12731713</v>
      </c>
      <c r="H286" s="50">
        <v>48840346.000158593</v>
      </c>
      <c r="I286" s="51">
        <f t="shared" si="118"/>
        <v>0.26068023760434983</v>
      </c>
      <c r="J286" s="28">
        <f t="shared" si="119"/>
        <v>40293285</v>
      </c>
      <c r="K286" s="28">
        <f t="shared" si="120"/>
        <v>12731713</v>
      </c>
      <c r="L286" s="52">
        <f t="shared" si="121"/>
        <v>26.07</v>
      </c>
      <c r="M286" s="91"/>
      <c r="N286" s="53">
        <v>10677708</v>
      </c>
      <c r="O286" s="54">
        <v>3.0099999999999998E-2</v>
      </c>
      <c r="P286" s="28">
        <f t="shared" si="122"/>
        <v>10999107</v>
      </c>
      <c r="Q286" s="55">
        <f t="shared" si="123"/>
        <v>22.520534559612425</v>
      </c>
      <c r="R286" s="55">
        <f t="shared" si="124"/>
        <v>3.5494654403875749</v>
      </c>
      <c r="S286" s="56">
        <f t="shared" si="125"/>
        <v>0.01</v>
      </c>
      <c r="T286" s="28">
        <f t="shared" si="126"/>
        <v>106777</v>
      </c>
      <c r="U286" s="57">
        <f t="shared" si="127"/>
        <v>0</v>
      </c>
      <c r="V286" s="57" t="e">
        <f t="shared" si="113"/>
        <v>#REF!</v>
      </c>
      <c r="W286" s="57">
        <f t="shared" si="128"/>
        <v>0</v>
      </c>
      <c r="X286" s="50" t="e">
        <f t="shared" si="129"/>
        <v>#REF!</v>
      </c>
      <c r="Y286" s="58" t="e">
        <f t="shared" si="130"/>
        <v>#REF!</v>
      </c>
      <c r="AA286" s="28">
        <f t="shared" si="131"/>
        <v>-1732606</v>
      </c>
      <c r="AB286" s="28">
        <f t="shared" si="132"/>
        <v>-1625829</v>
      </c>
      <c r="AC286" s="28">
        <f t="shared" si="133"/>
        <v>0</v>
      </c>
      <c r="AD286" s="55" t="e">
        <f t="shared" si="134"/>
        <v>#REF!</v>
      </c>
      <c r="AG286" s="61" t="str">
        <f t="shared" si="135"/>
        <v>277</v>
      </c>
      <c r="AH286" s="62" t="str">
        <f t="shared" si="136"/>
        <v>Southbridge</v>
      </c>
      <c r="AI286" s="63">
        <f t="shared" si="137"/>
        <v>0.26068023760434983</v>
      </c>
      <c r="AJ286" s="64">
        <f t="shared" si="114"/>
        <v>26.07</v>
      </c>
      <c r="AK286" s="63">
        <f t="shared" si="138"/>
        <v>3.0099999999999998E-2</v>
      </c>
      <c r="AL286" s="57" t="e">
        <f t="shared" si="115"/>
        <v>#REF!</v>
      </c>
      <c r="AM286" s="65" t="e">
        <f t="shared" si="139"/>
        <v>#REF!</v>
      </c>
      <c r="AR286" s="49"/>
    </row>
    <row r="287" spans="1:44" ht="12.75" customHeight="1" x14ac:dyDescent="0.3">
      <c r="A287" s="48">
        <v>278</v>
      </c>
      <c r="B287" s="48" t="s">
        <v>341</v>
      </c>
      <c r="C287" s="49">
        <v>2400504300</v>
      </c>
      <c r="D287" s="49">
        <f t="shared" si="116"/>
        <v>7784521.1718354039</v>
      </c>
      <c r="E287" s="59">
        <v>677977000</v>
      </c>
      <c r="F287" s="49">
        <f t="shared" si="140"/>
        <v>10643817.148140771</v>
      </c>
      <c r="G287" s="49">
        <f t="shared" si="117"/>
        <v>18428338</v>
      </c>
      <c r="H287" s="50">
        <v>26607493.200000003</v>
      </c>
      <c r="I287" s="51">
        <f t="shared" si="118"/>
        <v>0.69259955687971375</v>
      </c>
      <c r="J287" s="28">
        <f t="shared" si="119"/>
        <v>21951182</v>
      </c>
      <c r="K287" s="28">
        <f t="shared" si="120"/>
        <v>18428338</v>
      </c>
      <c r="L287" s="52">
        <f t="shared" si="121"/>
        <v>69.260000000000005</v>
      </c>
      <c r="M287" s="91"/>
      <c r="N287" s="53">
        <v>15934556</v>
      </c>
      <c r="O287" s="54">
        <v>3.7400000000000003E-2</v>
      </c>
      <c r="P287" s="28">
        <f t="shared" si="122"/>
        <v>16530508</v>
      </c>
      <c r="Q287" s="55">
        <f t="shared" si="123"/>
        <v>62.127265713254033</v>
      </c>
      <c r="R287" s="55">
        <f t="shared" si="124"/>
        <v>7.132734286745972</v>
      </c>
      <c r="S287" s="56">
        <f t="shared" si="125"/>
        <v>0.01</v>
      </c>
      <c r="T287" s="28">
        <f t="shared" si="126"/>
        <v>159346</v>
      </c>
      <c r="U287" s="57">
        <f t="shared" si="127"/>
        <v>0</v>
      </c>
      <c r="V287" s="57" t="e">
        <f t="shared" si="113"/>
        <v>#REF!</v>
      </c>
      <c r="W287" s="57">
        <f t="shared" si="128"/>
        <v>0</v>
      </c>
      <c r="X287" s="50" t="e">
        <f t="shared" si="129"/>
        <v>#REF!</v>
      </c>
      <c r="Y287" s="58" t="e">
        <f t="shared" si="130"/>
        <v>#REF!</v>
      </c>
      <c r="AA287" s="28">
        <f t="shared" si="131"/>
        <v>-1897830</v>
      </c>
      <c r="AB287" s="28">
        <f t="shared" si="132"/>
        <v>-1738484</v>
      </c>
      <c r="AC287" s="28">
        <f t="shared" si="133"/>
        <v>0</v>
      </c>
      <c r="AD287" s="55" t="e">
        <f t="shared" si="134"/>
        <v>#REF!</v>
      </c>
      <c r="AG287" s="61" t="str">
        <f t="shared" si="135"/>
        <v>278</v>
      </c>
      <c r="AH287" s="62" t="str">
        <f t="shared" si="136"/>
        <v>South Hadley</v>
      </c>
      <c r="AI287" s="63">
        <f t="shared" si="137"/>
        <v>0.69259955687971375</v>
      </c>
      <c r="AJ287" s="64">
        <f t="shared" si="114"/>
        <v>69.260000000000005</v>
      </c>
      <c r="AK287" s="63">
        <f t="shared" si="138"/>
        <v>3.7400000000000003E-2</v>
      </c>
      <c r="AL287" s="57" t="e">
        <f t="shared" si="115"/>
        <v>#REF!</v>
      </c>
      <c r="AM287" s="65" t="e">
        <f t="shared" si="139"/>
        <v>#REF!</v>
      </c>
      <c r="AR287" s="49"/>
    </row>
    <row r="288" spans="1:44" ht="12.75" customHeight="1" x14ac:dyDescent="0.3">
      <c r="A288" s="48">
        <v>279</v>
      </c>
      <c r="B288" s="48" t="s">
        <v>342</v>
      </c>
      <c r="C288" s="49">
        <v>1577171200</v>
      </c>
      <c r="D288" s="49">
        <f t="shared" si="116"/>
        <v>5114559.718976154</v>
      </c>
      <c r="E288" s="59">
        <v>444308000</v>
      </c>
      <c r="F288" s="49">
        <f t="shared" si="140"/>
        <v>6975359.2075485298</v>
      </c>
      <c r="G288" s="49">
        <f t="shared" si="117"/>
        <v>12089919</v>
      </c>
      <c r="H288" s="50">
        <v>16372246.274956705</v>
      </c>
      <c r="I288" s="51">
        <f t="shared" si="118"/>
        <v>0.73843984490344294</v>
      </c>
      <c r="J288" s="28">
        <f t="shared" si="119"/>
        <v>13507103</v>
      </c>
      <c r="K288" s="28">
        <f t="shared" si="120"/>
        <v>12089919</v>
      </c>
      <c r="L288" s="52">
        <f t="shared" si="121"/>
        <v>73.84</v>
      </c>
      <c r="M288" s="91"/>
      <c r="N288" s="53">
        <v>10498701</v>
      </c>
      <c r="O288" s="54">
        <v>3.85E-2</v>
      </c>
      <c r="P288" s="28">
        <f t="shared" si="122"/>
        <v>10902901</v>
      </c>
      <c r="Q288" s="55">
        <f t="shared" si="123"/>
        <v>66.593800367377085</v>
      </c>
      <c r="R288" s="55">
        <f t="shared" si="124"/>
        <v>7.2461996326229183</v>
      </c>
      <c r="S288" s="56">
        <f t="shared" si="125"/>
        <v>0.01</v>
      </c>
      <c r="T288" s="28">
        <f t="shared" si="126"/>
        <v>104987</v>
      </c>
      <c r="U288" s="57">
        <f t="shared" si="127"/>
        <v>0</v>
      </c>
      <c r="V288" s="57" t="e">
        <f t="shared" si="113"/>
        <v>#REF!</v>
      </c>
      <c r="W288" s="57">
        <f t="shared" si="128"/>
        <v>0</v>
      </c>
      <c r="X288" s="50" t="e">
        <f t="shared" si="129"/>
        <v>#REF!</v>
      </c>
      <c r="Y288" s="58" t="e">
        <f t="shared" si="130"/>
        <v>#REF!</v>
      </c>
      <c r="AA288" s="28">
        <f t="shared" si="131"/>
        <v>-1187018</v>
      </c>
      <c r="AB288" s="28">
        <f t="shared" si="132"/>
        <v>-1082031</v>
      </c>
      <c r="AC288" s="28">
        <f t="shared" si="133"/>
        <v>0</v>
      </c>
      <c r="AD288" s="55" t="e">
        <f t="shared" si="134"/>
        <v>#REF!</v>
      </c>
      <c r="AG288" s="61" t="str">
        <f t="shared" si="135"/>
        <v>279</v>
      </c>
      <c r="AH288" s="62" t="str">
        <f t="shared" si="136"/>
        <v>Southwick</v>
      </c>
      <c r="AI288" s="63">
        <f t="shared" si="137"/>
        <v>0.73843984490344294</v>
      </c>
      <c r="AJ288" s="64">
        <f t="shared" si="114"/>
        <v>73.84</v>
      </c>
      <c r="AK288" s="63">
        <f t="shared" si="138"/>
        <v>3.85E-2</v>
      </c>
      <c r="AL288" s="57" t="e">
        <f t="shared" si="115"/>
        <v>#REF!</v>
      </c>
      <c r="AM288" s="65" t="e">
        <f t="shared" si="139"/>
        <v>#REF!</v>
      </c>
      <c r="AR288" s="49"/>
    </row>
    <row r="289" spans="1:44" ht="12.75" customHeight="1" x14ac:dyDescent="0.3">
      <c r="A289" s="48">
        <v>280</v>
      </c>
      <c r="B289" s="48" t="s">
        <v>343</v>
      </c>
      <c r="C289" s="49">
        <v>1756862100</v>
      </c>
      <c r="D289" s="49">
        <f t="shared" si="116"/>
        <v>5697273.7826152649</v>
      </c>
      <c r="E289" s="59">
        <v>418849000</v>
      </c>
      <c r="F289" s="49">
        <f t="shared" si="140"/>
        <v>6575668.7449303055</v>
      </c>
      <c r="G289" s="49">
        <f t="shared" si="117"/>
        <v>12272943</v>
      </c>
      <c r="H289" s="50">
        <v>23718691.034162264</v>
      </c>
      <c r="I289" s="51">
        <f t="shared" si="118"/>
        <v>0.51743761838809565</v>
      </c>
      <c r="J289" s="28">
        <f t="shared" si="119"/>
        <v>19567920</v>
      </c>
      <c r="K289" s="28">
        <f t="shared" si="120"/>
        <v>12272943</v>
      </c>
      <c r="L289" s="52">
        <f t="shared" si="121"/>
        <v>51.74</v>
      </c>
      <c r="M289" s="91"/>
      <c r="N289" s="53">
        <v>10114203</v>
      </c>
      <c r="O289" s="54">
        <v>3.4799999999999998E-2</v>
      </c>
      <c r="P289" s="28">
        <f t="shared" si="122"/>
        <v>10466177</v>
      </c>
      <c r="Q289" s="55">
        <f t="shared" si="123"/>
        <v>44.126284139902417</v>
      </c>
      <c r="R289" s="55">
        <f t="shared" si="124"/>
        <v>7.6137158600975852</v>
      </c>
      <c r="S289" s="56">
        <f t="shared" si="125"/>
        <v>0.02</v>
      </c>
      <c r="T289" s="28">
        <f t="shared" si="126"/>
        <v>202284</v>
      </c>
      <c r="U289" s="57">
        <f t="shared" si="127"/>
        <v>0</v>
      </c>
      <c r="V289" s="57" t="e">
        <f t="shared" si="113"/>
        <v>#REF!</v>
      </c>
      <c r="W289" s="57">
        <f t="shared" si="128"/>
        <v>0</v>
      </c>
      <c r="X289" s="50" t="e">
        <f t="shared" si="129"/>
        <v>#REF!</v>
      </c>
      <c r="Y289" s="58" t="e">
        <f t="shared" si="130"/>
        <v>#REF!</v>
      </c>
      <c r="AA289" s="28">
        <f t="shared" si="131"/>
        <v>-1806766</v>
      </c>
      <c r="AB289" s="28">
        <f t="shared" si="132"/>
        <v>-1604482</v>
      </c>
      <c r="AC289" s="28">
        <f t="shared" si="133"/>
        <v>0</v>
      </c>
      <c r="AD289" s="55" t="e">
        <f t="shared" si="134"/>
        <v>#REF!</v>
      </c>
      <c r="AG289" s="61" t="str">
        <f t="shared" si="135"/>
        <v>280</v>
      </c>
      <c r="AH289" s="62" t="str">
        <f t="shared" si="136"/>
        <v>Spencer</v>
      </c>
      <c r="AI289" s="63">
        <f t="shared" si="137"/>
        <v>0.51743761838809565</v>
      </c>
      <c r="AJ289" s="64">
        <f t="shared" si="114"/>
        <v>51.74</v>
      </c>
      <c r="AK289" s="63">
        <f t="shared" si="138"/>
        <v>3.4799999999999998E-2</v>
      </c>
      <c r="AL289" s="57" t="e">
        <f t="shared" si="115"/>
        <v>#REF!</v>
      </c>
      <c r="AM289" s="65" t="e">
        <f t="shared" si="139"/>
        <v>#REF!</v>
      </c>
      <c r="AR289" s="49"/>
    </row>
    <row r="290" spans="1:44" ht="12.75" customHeight="1" x14ac:dyDescent="0.3">
      <c r="A290" s="48">
        <v>281</v>
      </c>
      <c r="B290" s="48" t="s">
        <v>344</v>
      </c>
      <c r="C290" s="49">
        <v>13220617400</v>
      </c>
      <c r="D290" s="49">
        <f t="shared" si="116"/>
        <v>42872731.390248097</v>
      </c>
      <c r="E290" s="59">
        <v>2978068000</v>
      </c>
      <c r="F290" s="49">
        <f t="shared" si="140"/>
        <v>46753815.021349229</v>
      </c>
      <c r="G290" s="49">
        <f t="shared" si="117"/>
        <v>89626546</v>
      </c>
      <c r="H290" s="50">
        <v>600170350.39999998</v>
      </c>
      <c r="I290" s="51">
        <f t="shared" si="118"/>
        <v>0.14933517782120681</v>
      </c>
      <c r="J290" s="28">
        <f t="shared" si="119"/>
        <v>495140539</v>
      </c>
      <c r="K290" s="28">
        <f t="shared" si="120"/>
        <v>89626546</v>
      </c>
      <c r="L290" s="52">
        <f t="shared" si="121"/>
        <v>14.93</v>
      </c>
      <c r="M290" s="91"/>
      <c r="N290" s="53">
        <v>51503174</v>
      </c>
      <c r="O290" s="54">
        <v>4.4900000000000002E-2</v>
      </c>
      <c r="P290" s="28">
        <f t="shared" si="122"/>
        <v>53815667</v>
      </c>
      <c r="Q290" s="55">
        <f t="shared" si="123"/>
        <v>8.9667320226887366</v>
      </c>
      <c r="R290" s="55">
        <f t="shared" si="124"/>
        <v>5.9632679773112631</v>
      </c>
      <c r="S290" s="56">
        <f t="shared" si="125"/>
        <v>0.01</v>
      </c>
      <c r="T290" s="28">
        <f t="shared" si="126"/>
        <v>515032</v>
      </c>
      <c r="U290" s="57">
        <f t="shared" si="127"/>
        <v>0</v>
      </c>
      <c r="V290" s="57" t="e">
        <f t="shared" si="113"/>
        <v>#REF!</v>
      </c>
      <c r="W290" s="57">
        <f t="shared" si="128"/>
        <v>0</v>
      </c>
      <c r="X290" s="50" t="e">
        <f t="shared" si="129"/>
        <v>#REF!</v>
      </c>
      <c r="Y290" s="58" t="e">
        <f t="shared" si="130"/>
        <v>#REF!</v>
      </c>
      <c r="AA290" s="28">
        <f t="shared" si="131"/>
        <v>-35810879</v>
      </c>
      <c r="AB290" s="28">
        <f t="shared" si="132"/>
        <v>-35295847</v>
      </c>
      <c r="AC290" s="28">
        <f t="shared" si="133"/>
        <v>0</v>
      </c>
      <c r="AD290" s="55" t="e">
        <f t="shared" si="134"/>
        <v>#REF!</v>
      </c>
      <c r="AG290" s="61" t="str">
        <f t="shared" si="135"/>
        <v>281</v>
      </c>
      <c r="AH290" s="62" t="str">
        <f t="shared" si="136"/>
        <v>Springfield</v>
      </c>
      <c r="AI290" s="63">
        <f t="shared" si="137"/>
        <v>0.14933517782120681</v>
      </c>
      <c r="AJ290" s="64">
        <f t="shared" si="114"/>
        <v>14.93</v>
      </c>
      <c r="AK290" s="63">
        <f t="shared" si="138"/>
        <v>4.4900000000000002E-2</v>
      </c>
      <c r="AL290" s="57" t="e">
        <f t="shared" si="115"/>
        <v>#REF!</v>
      </c>
      <c r="AM290" s="65" t="e">
        <f t="shared" si="139"/>
        <v>#REF!</v>
      </c>
      <c r="AR290" s="49"/>
    </row>
    <row r="291" spans="1:44" ht="12.75" customHeight="1" x14ac:dyDescent="0.3">
      <c r="A291" s="48">
        <v>282</v>
      </c>
      <c r="B291" s="48" t="s">
        <v>345</v>
      </c>
      <c r="C291" s="49">
        <v>1844345000</v>
      </c>
      <c r="D291" s="49">
        <f t="shared" si="116"/>
        <v>5980969.3740889225</v>
      </c>
      <c r="E291" s="59">
        <v>514857000</v>
      </c>
      <c r="F291" s="49">
        <f t="shared" si="140"/>
        <v>8082934.6208504308</v>
      </c>
      <c r="G291" s="49">
        <f t="shared" si="117"/>
        <v>14063904</v>
      </c>
      <c r="H291" s="50">
        <v>13217409.516571183</v>
      </c>
      <c r="I291" s="51">
        <f t="shared" si="118"/>
        <v>1.0640439022765795</v>
      </c>
      <c r="J291" s="28">
        <f t="shared" si="119"/>
        <v>10904363</v>
      </c>
      <c r="K291" s="28">
        <f t="shared" si="120"/>
        <v>10904363</v>
      </c>
      <c r="L291" s="52">
        <f t="shared" si="121"/>
        <v>82.5</v>
      </c>
      <c r="M291" s="91"/>
      <c r="N291" s="53">
        <v>10760255</v>
      </c>
      <c r="O291" s="54">
        <v>3.4299999999999997E-2</v>
      </c>
      <c r="P291" s="28">
        <f t="shared" si="122"/>
        <v>11129332</v>
      </c>
      <c r="Q291" s="55">
        <f t="shared" si="123"/>
        <v>84.202066872837079</v>
      </c>
      <c r="R291" s="55">
        <f t="shared" si="124"/>
        <v>0</v>
      </c>
      <c r="S291" s="56">
        <f t="shared" si="125"/>
        <v>0</v>
      </c>
      <c r="T291" s="28">
        <f t="shared" si="126"/>
        <v>0</v>
      </c>
      <c r="U291" s="57">
        <f t="shared" si="127"/>
        <v>224969</v>
      </c>
      <c r="V291" s="57" t="e">
        <f t="shared" si="113"/>
        <v>#REF!</v>
      </c>
      <c r="W291" s="57">
        <f t="shared" si="128"/>
        <v>0</v>
      </c>
      <c r="X291" s="50" t="e">
        <f t="shared" si="129"/>
        <v>#REF!</v>
      </c>
      <c r="Y291" s="58" t="e">
        <f t="shared" si="130"/>
        <v>#REF!</v>
      </c>
      <c r="AA291" s="28">
        <f t="shared" si="131"/>
        <v>0</v>
      </c>
      <c r="AB291" s="28">
        <f t="shared" si="132"/>
        <v>0</v>
      </c>
      <c r="AC291" s="28" t="e">
        <f t="shared" si="133"/>
        <v>#REF!</v>
      </c>
      <c r="AD291" s="55" t="e">
        <f t="shared" si="134"/>
        <v>#REF!</v>
      </c>
      <c r="AG291" s="61" t="str">
        <f t="shared" si="135"/>
        <v>282</v>
      </c>
      <c r="AH291" s="62" t="str">
        <f t="shared" si="136"/>
        <v>Sterling</v>
      </c>
      <c r="AI291" s="63">
        <f t="shared" si="137"/>
        <v>1.0640439022765795</v>
      </c>
      <c r="AJ291" s="64">
        <f t="shared" si="114"/>
        <v>82.5</v>
      </c>
      <c r="AK291" s="63">
        <f t="shared" si="138"/>
        <v>3.4299999999999997E-2</v>
      </c>
      <c r="AL291" s="57" t="e">
        <f t="shared" si="115"/>
        <v>#REF!</v>
      </c>
      <c r="AM291" s="65" t="e">
        <f t="shared" si="139"/>
        <v>#REF!</v>
      </c>
      <c r="AR291" s="49"/>
    </row>
    <row r="292" spans="1:44" ht="12.75" customHeight="1" x14ac:dyDescent="0.3">
      <c r="A292" s="48">
        <v>283</v>
      </c>
      <c r="B292" s="48" t="s">
        <v>346</v>
      </c>
      <c r="C292" s="49">
        <v>1310803700</v>
      </c>
      <c r="D292" s="49">
        <f t="shared" si="116"/>
        <v>4250764.7892029118</v>
      </c>
      <c r="E292" s="59">
        <v>111349000</v>
      </c>
      <c r="F292" s="49">
        <f t="shared" si="140"/>
        <v>1748110.0326830065</v>
      </c>
      <c r="G292" s="49">
        <f t="shared" si="117"/>
        <v>5998875</v>
      </c>
      <c r="H292" s="50">
        <v>2152466.6038236013</v>
      </c>
      <c r="I292" s="51">
        <f t="shared" si="118"/>
        <v>2.7869770380379939</v>
      </c>
      <c r="J292" s="28">
        <f t="shared" si="119"/>
        <v>1775785</v>
      </c>
      <c r="K292" s="28">
        <f t="shared" si="120"/>
        <v>1775785</v>
      </c>
      <c r="L292" s="52">
        <f t="shared" si="121"/>
        <v>82.5</v>
      </c>
      <c r="M292" s="91"/>
      <c r="N292" s="53">
        <v>1693659</v>
      </c>
      <c r="O292" s="54">
        <v>3.9600000000000003E-2</v>
      </c>
      <c r="P292" s="28">
        <f t="shared" si="122"/>
        <v>1760728</v>
      </c>
      <c r="Q292" s="55">
        <f t="shared" si="123"/>
        <v>81.800479360389417</v>
      </c>
      <c r="R292" s="55">
        <f t="shared" si="124"/>
        <v>0.69952063961058286</v>
      </c>
      <c r="S292" s="56">
        <f t="shared" si="125"/>
        <v>0</v>
      </c>
      <c r="T292" s="28">
        <f t="shared" si="126"/>
        <v>0</v>
      </c>
      <c r="U292" s="57">
        <f t="shared" si="127"/>
        <v>0</v>
      </c>
      <c r="V292" s="57" t="e">
        <f t="shared" si="113"/>
        <v>#REF!</v>
      </c>
      <c r="W292" s="57">
        <f t="shared" si="128"/>
        <v>15057</v>
      </c>
      <c r="X292" s="50" t="e">
        <f t="shared" si="129"/>
        <v>#REF!</v>
      </c>
      <c r="Y292" s="58" t="e">
        <f t="shared" si="130"/>
        <v>#REF!</v>
      </c>
      <c r="AA292" s="28">
        <f t="shared" si="131"/>
        <v>-15057</v>
      </c>
      <c r="AB292" s="28">
        <f t="shared" si="132"/>
        <v>0</v>
      </c>
      <c r="AC292" s="28">
        <f t="shared" si="133"/>
        <v>0</v>
      </c>
      <c r="AD292" s="55" t="e">
        <f t="shared" si="134"/>
        <v>#REF!</v>
      </c>
      <c r="AG292" s="61" t="str">
        <f t="shared" si="135"/>
        <v>283</v>
      </c>
      <c r="AH292" s="62" t="str">
        <f t="shared" si="136"/>
        <v>Stockbridge</v>
      </c>
      <c r="AI292" s="63">
        <f t="shared" si="137"/>
        <v>2.7869770380379939</v>
      </c>
      <c r="AJ292" s="64">
        <f t="shared" si="114"/>
        <v>82.5</v>
      </c>
      <c r="AK292" s="63">
        <f t="shared" si="138"/>
        <v>3.9600000000000003E-2</v>
      </c>
      <c r="AL292" s="57" t="e">
        <f t="shared" si="115"/>
        <v>#REF!</v>
      </c>
      <c r="AM292" s="65" t="e">
        <f t="shared" si="139"/>
        <v>#REF!</v>
      </c>
      <c r="AR292" s="49"/>
    </row>
    <row r="293" spans="1:44" ht="12.75" customHeight="1" x14ac:dyDescent="0.3">
      <c r="A293" s="48">
        <v>284</v>
      </c>
      <c r="B293" s="48" t="s">
        <v>347</v>
      </c>
      <c r="C293" s="49">
        <v>6156696900</v>
      </c>
      <c r="D293" s="49">
        <f t="shared" si="116"/>
        <v>19965362.014399808</v>
      </c>
      <c r="E293" s="59">
        <v>1360245000</v>
      </c>
      <c r="F293" s="49">
        <f t="shared" si="140"/>
        <v>21355000.326962039</v>
      </c>
      <c r="G293" s="49">
        <f t="shared" si="117"/>
        <v>41320362</v>
      </c>
      <c r="H293" s="50">
        <v>37001605.096655168</v>
      </c>
      <c r="I293" s="51">
        <f t="shared" si="118"/>
        <v>1.1167180962032168</v>
      </c>
      <c r="J293" s="28">
        <f t="shared" si="119"/>
        <v>30526324</v>
      </c>
      <c r="K293" s="28">
        <f t="shared" si="120"/>
        <v>30526324</v>
      </c>
      <c r="L293" s="52">
        <f t="shared" si="121"/>
        <v>82.5</v>
      </c>
      <c r="M293" s="91"/>
      <c r="N293" s="53">
        <v>27418435</v>
      </c>
      <c r="O293" s="54">
        <v>4.3499999999999997E-2</v>
      </c>
      <c r="P293" s="28">
        <f t="shared" si="122"/>
        <v>28611137</v>
      </c>
      <c r="Q293" s="55">
        <f t="shared" si="123"/>
        <v>77.324042903712737</v>
      </c>
      <c r="R293" s="55">
        <f t="shared" si="124"/>
        <v>5.175957096287263</v>
      </c>
      <c r="S293" s="56">
        <f t="shared" si="125"/>
        <v>0.01</v>
      </c>
      <c r="T293" s="28">
        <f t="shared" si="126"/>
        <v>274184</v>
      </c>
      <c r="U293" s="57">
        <f t="shared" si="127"/>
        <v>0</v>
      </c>
      <c r="V293" s="57" t="e">
        <f t="shared" si="113"/>
        <v>#REF!</v>
      </c>
      <c r="W293" s="57">
        <f t="shared" si="128"/>
        <v>0</v>
      </c>
      <c r="X293" s="50" t="e">
        <f t="shared" si="129"/>
        <v>#REF!</v>
      </c>
      <c r="Y293" s="58" t="e">
        <f t="shared" si="130"/>
        <v>#REF!</v>
      </c>
      <c r="AA293" s="28">
        <f t="shared" si="131"/>
        <v>-1915187</v>
      </c>
      <c r="AB293" s="28">
        <f t="shared" si="132"/>
        <v>-1641003</v>
      </c>
      <c r="AC293" s="28">
        <f t="shared" si="133"/>
        <v>0</v>
      </c>
      <c r="AD293" s="55" t="e">
        <f t="shared" si="134"/>
        <v>#REF!</v>
      </c>
      <c r="AG293" s="61" t="str">
        <f t="shared" si="135"/>
        <v>284</v>
      </c>
      <c r="AH293" s="62" t="str">
        <f t="shared" si="136"/>
        <v>Stoneham</v>
      </c>
      <c r="AI293" s="63">
        <f t="shared" si="137"/>
        <v>1.1167180962032168</v>
      </c>
      <c r="AJ293" s="64">
        <f t="shared" si="114"/>
        <v>82.5</v>
      </c>
      <c r="AK293" s="63">
        <f t="shared" si="138"/>
        <v>4.3499999999999997E-2</v>
      </c>
      <c r="AL293" s="57" t="e">
        <f t="shared" si="115"/>
        <v>#REF!</v>
      </c>
      <c r="AM293" s="65" t="e">
        <f t="shared" si="139"/>
        <v>#REF!</v>
      </c>
      <c r="AR293" s="49"/>
    </row>
    <row r="294" spans="1:44" ht="12.75" customHeight="1" x14ac:dyDescent="0.3">
      <c r="A294" s="48">
        <v>285</v>
      </c>
      <c r="B294" s="48" t="s">
        <v>348</v>
      </c>
      <c r="C294" s="49">
        <v>6283557300</v>
      </c>
      <c r="D294" s="49">
        <f t="shared" si="116"/>
        <v>20376753.683086883</v>
      </c>
      <c r="E294" s="59">
        <v>1198644000</v>
      </c>
      <c r="F294" s="49">
        <f t="shared" si="140"/>
        <v>18817965.154741306</v>
      </c>
      <c r="G294" s="49">
        <f t="shared" si="117"/>
        <v>39194719</v>
      </c>
      <c r="H294" s="50">
        <v>68052119.150257751</v>
      </c>
      <c r="I294" s="51">
        <f t="shared" si="118"/>
        <v>0.5759514837952191</v>
      </c>
      <c r="J294" s="28">
        <f t="shared" si="119"/>
        <v>56142998</v>
      </c>
      <c r="K294" s="28">
        <f t="shared" si="120"/>
        <v>39194719</v>
      </c>
      <c r="L294" s="52">
        <f t="shared" si="121"/>
        <v>57.6</v>
      </c>
      <c r="M294" s="91"/>
      <c r="N294" s="53">
        <v>33418603</v>
      </c>
      <c r="O294" s="54">
        <v>4.8399999999999999E-2</v>
      </c>
      <c r="P294" s="28">
        <f t="shared" si="122"/>
        <v>35036063</v>
      </c>
      <c r="Q294" s="55">
        <f t="shared" si="123"/>
        <v>51.48416160654903</v>
      </c>
      <c r="R294" s="55">
        <f t="shared" si="124"/>
        <v>6.1158383934509715</v>
      </c>
      <c r="S294" s="56">
        <f t="shared" si="125"/>
        <v>0.01</v>
      </c>
      <c r="T294" s="28">
        <f t="shared" si="126"/>
        <v>334186</v>
      </c>
      <c r="U294" s="57">
        <f t="shared" si="127"/>
        <v>0</v>
      </c>
      <c r="V294" s="57" t="e">
        <f t="shared" si="113"/>
        <v>#REF!</v>
      </c>
      <c r="W294" s="57">
        <f t="shared" si="128"/>
        <v>0</v>
      </c>
      <c r="X294" s="50" t="e">
        <f t="shared" si="129"/>
        <v>#REF!</v>
      </c>
      <c r="Y294" s="58" t="e">
        <f t="shared" si="130"/>
        <v>#REF!</v>
      </c>
      <c r="AA294" s="28">
        <f t="shared" si="131"/>
        <v>-4158656</v>
      </c>
      <c r="AB294" s="28">
        <f t="shared" si="132"/>
        <v>-3824470</v>
      </c>
      <c r="AC294" s="28">
        <f t="shared" si="133"/>
        <v>0</v>
      </c>
      <c r="AD294" s="55" t="e">
        <f t="shared" si="134"/>
        <v>#REF!</v>
      </c>
      <c r="AG294" s="61" t="str">
        <f t="shared" si="135"/>
        <v>285</v>
      </c>
      <c r="AH294" s="62" t="str">
        <f t="shared" si="136"/>
        <v>Stoughton</v>
      </c>
      <c r="AI294" s="63">
        <f t="shared" si="137"/>
        <v>0.5759514837952191</v>
      </c>
      <c r="AJ294" s="64">
        <f t="shared" si="114"/>
        <v>57.6</v>
      </c>
      <c r="AK294" s="63">
        <f t="shared" si="138"/>
        <v>4.8399999999999999E-2</v>
      </c>
      <c r="AL294" s="57" t="e">
        <f t="shared" si="115"/>
        <v>#REF!</v>
      </c>
      <c r="AM294" s="65" t="e">
        <f t="shared" si="139"/>
        <v>#REF!</v>
      </c>
      <c r="AR294" s="49"/>
    </row>
    <row r="295" spans="1:44" ht="12.75" customHeight="1" x14ac:dyDescent="0.3">
      <c r="A295" s="48">
        <v>286</v>
      </c>
      <c r="B295" s="48" t="s">
        <v>349</v>
      </c>
      <c r="C295" s="49">
        <v>2104302800</v>
      </c>
      <c r="D295" s="49">
        <f t="shared" si="116"/>
        <v>6823978.48591753</v>
      </c>
      <c r="E295" s="59">
        <v>706446000</v>
      </c>
      <c r="F295" s="49">
        <f t="shared" si="140"/>
        <v>11090762.738316277</v>
      </c>
      <c r="G295" s="49">
        <f t="shared" si="117"/>
        <v>17914741</v>
      </c>
      <c r="H295" s="50">
        <v>15053373.376343438</v>
      </c>
      <c r="I295" s="51">
        <f t="shared" si="118"/>
        <v>1.1900814888544009</v>
      </c>
      <c r="J295" s="28">
        <f t="shared" si="119"/>
        <v>12419033</v>
      </c>
      <c r="K295" s="28">
        <f t="shared" si="120"/>
        <v>12419033</v>
      </c>
      <c r="L295" s="52">
        <f t="shared" si="121"/>
        <v>82.5</v>
      </c>
      <c r="M295" s="91"/>
      <c r="N295" s="53">
        <v>12363407</v>
      </c>
      <c r="O295" s="54">
        <v>3.5200000000000002E-2</v>
      </c>
      <c r="P295" s="28">
        <f t="shared" si="122"/>
        <v>12798599</v>
      </c>
      <c r="Q295" s="55">
        <f t="shared" si="123"/>
        <v>85.021467813408222</v>
      </c>
      <c r="R295" s="55">
        <f t="shared" si="124"/>
        <v>0</v>
      </c>
      <c r="S295" s="56">
        <f t="shared" si="125"/>
        <v>0</v>
      </c>
      <c r="T295" s="28">
        <f t="shared" si="126"/>
        <v>0</v>
      </c>
      <c r="U295" s="57">
        <f t="shared" si="127"/>
        <v>379566</v>
      </c>
      <c r="V295" s="57" t="e">
        <f t="shared" si="113"/>
        <v>#REF!</v>
      </c>
      <c r="W295" s="57">
        <f t="shared" si="128"/>
        <v>0</v>
      </c>
      <c r="X295" s="50" t="e">
        <f t="shared" si="129"/>
        <v>#REF!</v>
      </c>
      <c r="Y295" s="58" t="e">
        <f t="shared" si="130"/>
        <v>#REF!</v>
      </c>
      <c r="AA295" s="28">
        <f t="shared" si="131"/>
        <v>0</v>
      </c>
      <c r="AB295" s="28">
        <f t="shared" si="132"/>
        <v>0</v>
      </c>
      <c r="AC295" s="28" t="e">
        <f t="shared" si="133"/>
        <v>#REF!</v>
      </c>
      <c r="AD295" s="55" t="e">
        <f t="shared" si="134"/>
        <v>#REF!</v>
      </c>
      <c r="AG295" s="61" t="str">
        <f t="shared" si="135"/>
        <v>286</v>
      </c>
      <c r="AH295" s="62" t="str">
        <f t="shared" si="136"/>
        <v>Stow</v>
      </c>
      <c r="AI295" s="63">
        <f t="shared" si="137"/>
        <v>1.1900814888544009</v>
      </c>
      <c r="AJ295" s="64">
        <f t="shared" si="114"/>
        <v>82.5</v>
      </c>
      <c r="AK295" s="63">
        <f t="shared" si="138"/>
        <v>3.5200000000000002E-2</v>
      </c>
      <c r="AL295" s="57" t="e">
        <f t="shared" si="115"/>
        <v>#REF!</v>
      </c>
      <c r="AM295" s="65" t="e">
        <f t="shared" si="139"/>
        <v>#REF!</v>
      </c>
      <c r="AR295" s="49"/>
    </row>
    <row r="296" spans="1:44" ht="12.75" customHeight="1" x14ac:dyDescent="0.3">
      <c r="A296" s="48">
        <v>287</v>
      </c>
      <c r="B296" s="48" t="s">
        <v>350</v>
      </c>
      <c r="C296" s="49">
        <v>1957480400</v>
      </c>
      <c r="D296" s="49">
        <f t="shared" si="116"/>
        <v>6347852.6646475224</v>
      </c>
      <c r="E296" s="59">
        <v>541652000</v>
      </c>
      <c r="F296" s="49">
        <f t="shared" si="140"/>
        <v>8503599.4523778018</v>
      </c>
      <c r="G296" s="49">
        <f t="shared" si="117"/>
        <v>14851452</v>
      </c>
      <c r="H296" s="50">
        <v>23788976.710745141</v>
      </c>
      <c r="I296" s="51">
        <f t="shared" si="118"/>
        <v>0.62429974103475461</v>
      </c>
      <c r="J296" s="28">
        <f t="shared" si="119"/>
        <v>19625906</v>
      </c>
      <c r="K296" s="28">
        <f t="shared" si="120"/>
        <v>14851452</v>
      </c>
      <c r="L296" s="52">
        <f t="shared" si="121"/>
        <v>62.43</v>
      </c>
      <c r="M296" s="91"/>
      <c r="N296" s="53">
        <v>13256696</v>
      </c>
      <c r="O296" s="54">
        <v>3.7199999999999997E-2</v>
      </c>
      <c r="P296" s="28">
        <f t="shared" si="122"/>
        <v>13749845</v>
      </c>
      <c r="Q296" s="55">
        <f t="shared" si="123"/>
        <v>57.799228471182587</v>
      </c>
      <c r="R296" s="55">
        <f t="shared" si="124"/>
        <v>4.6307715288174123</v>
      </c>
      <c r="S296" s="56">
        <f t="shared" si="125"/>
        <v>0.01</v>
      </c>
      <c r="T296" s="28">
        <f t="shared" si="126"/>
        <v>132567</v>
      </c>
      <c r="U296" s="57">
        <f t="shared" si="127"/>
        <v>0</v>
      </c>
      <c r="V296" s="57" t="e">
        <f t="shared" si="113"/>
        <v>#REF!</v>
      </c>
      <c r="W296" s="57">
        <f t="shared" si="128"/>
        <v>0</v>
      </c>
      <c r="X296" s="50" t="e">
        <f t="shared" si="129"/>
        <v>#REF!</v>
      </c>
      <c r="Y296" s="58" t="e">
        <f t="shared" si="130"/>
        <v>#REF!</v>
      </c>
      <c r="AA296" s="28">
        <f t="shared" si="131"/>
        <v>-1101607</v>
      </c>
      <c r="AB296" s="28">
        <f t="shared" si="132"/>
        <v>-969040</v>
      </c>
      <c r="AC296" s="28">
        <f t="shared" si="133"/>
        <v>0</v>
      </c>
      <c r="AD296" s="55" t="e">
        <f t="shared" si="134"/>
        <v>#REF!</v>
      </c>
      <c r="AG296" s="61" t="str">
        <f t="shared" si="135"/>
        <v>287</v>
      </c>
      <c r="AH296" s="62" t="str">
        <f t="shared" si="136"/>
        <v>Sturbridge</v>
      </c>
      <c r="AI296" s="63">
        <f t="shared" si="137"/>
        <v>0.62429974103475461</v>
      </c>
      <c r="AJ296" s="64">
        <f t="shared" si="114"/>
        <v>62.43</v>
      </c>
      <c r="AK296" s="63">
        <f t="shared" si="138"/>
        <v>3.7199999999999997E-2</v>
      </c>
      <c r="AL296" s="57" t="e">
        <f t="shared" si="115"/>
        <v>#REF!</v>
      </c>
      <c r="AM296" s="65" t="e">
        <f t="shared" si="139"/>
        <v>#REF!</v>
      </c>
      <c r="AR296" s="49"/>
    </row>
    <row r="297" spans="1:44" ht="12.75" customHeight="1" x14ac:dyDescent="0.3">
      <c r="A297" s="48">
        <v>288</v>
      </c>
      <c r="B297" s="48" t="s">
        <v>351</v>
      </c>
      <c r="C297" s="49">
        <v>7603766700</v>
      </c>
      <c r="D297" s="49">
        <f t="shared" si="116"/>
        <v>24658019.925999306</v>
      </c>
      <c r="E297" s="59">
        <v>2479674000</v>
      </c>
      <c r="F297" s="49">
        <f t="shared" si="140"/>
        <v>38929339.259294659</v>
      </c>
      <c r="G297" s="49">
        <f t="shared" si="117"/>
        <v>63587359</v>
      </c>
      <c r="H297" s="50">
        <v>48959956.505618267</v>
      </c>
      <c r="I297" s="51">
        <f t="shared" si="118"/>
        <v>1.2987625712597028</v>
      </c>
      <c r="J297" s="28">
        <f t="shared" si="119"/>
        <v>40391964</v>
      </c>
      <c r="K297" s="28">
        <f t="shared" si="120"/>
        <v>40391964</v>
      </c>
      <c r="L297" s="52">
        <f t="shared" si="121"/>
        <v>82.5</v>
      </c>
      <c r="M297" s="91"/>
      <c r="N297" s="53">
        <v>38340362</v>
      </c>
      <c r="O297" s="54">
        <v>3.5999999999999997E-2</v>
      </c>
      <c r="P297" s="28">
        <f t="shared" si="122"/>
        <v>39720615</v>
      </c>
      <c r="Q297" s="55">
        <f t="shared" si="123"/>
        <v>81.128779179862974</v>
      </c>
      <c r="R297" s="55">
        <f t="shared" si="124"/>
        <v>1.371220820137026</v>
      </c>
      <c r="S297" s="56">
        <f t="shared" si="125"/>
        <v>0</v>
      </c>
      <c r="T297" s="28">
        <f t="shared" si="126"/>
        <v>0</v>
      </c>
      <c r="U297" s="57">
        <f t="shared" si="127"/>
        <v>0</v>
      </c>
      <c r="V297" s="57" t="e">
        <f t="shared" si="113"/>
        <v>#REF!</v>
      </c>
      <c r="W297" s="57">
        <f t="shared" si="128"/>
        <v>0</v>
      </c>
      <c r="X297" s="50" t="e">
        <f t="shared" si="129"/>
        <v>#REF!</v>
      </c>
      <c r="Y297" s="58" t="e">
        <f t="shared" si="130"/>
        <v>#REF!</v>
      </c>
      <c r="AA297" s="28">
        <f t="shared" si="131"/>
        <v>-671349</v>
      </c>
      <c r="AB297" s="28">
        <f t="shared" si="132"/>
        <v>-671349</v>
      </c>
      <c r="AC297" s="28">
        <f t="shared" si="133"/>
        <v>0</v>
      </c>
      <c r="AD297" s="55" t="e">
        <f t="shared" si="134"/>
        <v>#REF!</v>
      </c>
      <c r="AG297" s="61" t="str">
        <f t="shared" si="135"/>
        <v>288</v>
      </c>
      <c r="AH297" s="62" t="str">
        <f t="shared" si="136"/>
        <v>Sudbury</v>
      </c>
      <c r="AI297" s="63">
        <f t="shared" si="137"/>
        <v>1.2987625712597028</v>
      </c>
      <c r="AJ297" s="64">
        <f t="shared" si="114"/>
        <v>82.5</v>
      </c>
      <c r="AK297" s="63">
        <f t="shared" si="138"/>
        <v>3.5999999999999997E-2</v>
      </c>
      <c r="AL297" s="57" t="e">
        <f t="shared" si="115"/>
        <v>#REF!</v>
      </c>
      <c r="AM297" s="65" t="e">
        <f t="shared" si="139"/>
        <v>#REF!</v>
      </c>
      <c r="AR297" s="49"/>
    </row>
    <row r="298" spans="1:44" ht="12.75" customHeight="1" x14ac:dyDescent="0.3">
      <c r="A298" s="48">
        <v>289</v>
      </c>
      <c r="B298" s="48" t="s">
        <v>352</v>
      </c>
      <c r="C298" s="49">
        <v>648868700</v>
      </c>
      <c r="D298" s="49">
        <f t="shared" si="116"/>
        <v>2104196.2444688454</v>
      </c>
      <c r="E298" s="59">
        <v>122267000</v>
      </c>
      <c r="F298" s="49">
        <f t="shared" si="140"/>
        <v>1919515.840879156</v>
      </c>
      <c r="G298" s="49">
        <f t="shared" si="117"/>
        <v>4023712</v>
      </c>
      <c r="H298" s="50">
        <v>4153332.3043576581</v>
      </c>
      <c r="I298" s="51">
        <f t="shared" si="118"/>
        <v>0.96879125125103493</v>
      </c>
      <c r="J298" s="28">
        <f t="shared" si="119"/>
        <v>3426499</v>
      </c>
      <c r="K298" s="28">
        <f t="shared" si="120"/>
        <v>3426499</v>
      </c>
      <c r="L298" s="52">
        <f t="shared" si="121"/>
        <v>82.5</v>
      </c>
      <c r="M298" s="91"/>
      <c r="N298" s="53">
        <v>3262775</v>
      </c>
      <c r="O298" s="54">
        <v>4.130000000000001E-2</v>
      </c>
      <c r="P298" s="28">
        <f t="shared" si="122"/>
        <v>3397528</v>
      </c>
      <c r="Q298" s="55">
        <f t="shared" si="123"/>
        <v>81.802460073693794</v>
      </c>
      <c r="R298" s="55">
        <f t="shared" si="124"/>
        <v>0.69753992630620587</v>
      </c>
      <c r="S298" s="56">
        <f t="shared" si="125"/>
        <v>0</v>
      </c>
      <c r="T298" s="28">
        <f t="shared" si="126"/>
        <v>0</v>
      </c>
      <c r="U298" s="57">
        <f t="shared" si="127"/>
        <v>0</v>
      </c>
      <c r="V298" s="57" t="e">
        <f t="shared" si="113"/>
        <v>#REF!</v>
      </c>
      <c r="W298" s="57">
        <f t="shared" si="128"/>
        <v>0</v>
      </c>
      <c r="X298" s="50" t="e">
        <f t="shared" si="129"/>
        <v>#REF!</v>
      </c>
      <c r="Y298" s="58" t="e">
        <f t="shared" si="130"/>
        <v>#REF!</v>
      </c>
      <c r="AA298" s="28">
        <f t="shared" si="131"/>
        <v>-28971</v>
      </c>
      <c r="AB298" s="28">
        <f t="shared" si="132"/>
        <v>-28971</v>
      </c>
      <c r="AC298" s="28">
        <f t="shared" si="133"/>
        <v>0</v>
      </c>
      <c r="AD298" s="55" t="e">
        <f t="shared" si="134"/>
        <v>#REF!</v>
      </c>
      <c r="AG298" s="61" t="str">
        <f t="shared" si="135"/>
        <v>289</v>
      </c>
      <c r="AH298" s="62" t="str">
        <f t="shared" si="136"/>
        <v>Sunderland</v>
      </c>
      <c r="AI298" s="63">
        <f t="shared" si="137"/>
        <v>0.96879125125103493</v>
      </c>
      <c r="AJ298" s="64">
        <f t="shared" si="114"/>
        <v>82.5</v>
      </c>
      <c r="AK298" s="63">
        <f t="shared" si="138"/>
        <v>4.130000000000001E-2</v>
      </c>
      <c r="AL298" s="57" t="e">
        <f t="shared" si="115"/>
        <v>#REF!</v>
      </c>
      <c r="AM298" s="65" t="e">
        <f t="shared" si="139"/>
        <v>#REF!</v>
      </c>
      <c r="AR298" s="49"/>
    </row>
    <row r="299" spans="1:44" ht="12.75" customHeight="1" x14ac:dyDescent="0.3">
      <c r="A299" s="48">
        <v>290</v>
      </c>
      <c r="B299" s="48" t="s">
        <v>353</v>
      </c>
      <c r="C299" s="49">
        <v>2416680400</v>
      </c>
      <c r="D299" s="49">
        <f t="shared" si="116"/>
        <v>7836978.1463668495</v>
      </c>
      <c r="E299" s="59">
        <v>633715000</v>
      </c>
      <c r="F299" s="49">
        <f t="shared" si="140"/>
        <v>9948931.2823798284</v>
      </c>
      <c r="G299" s="49">
        <f t="shared" si="117"/>
        <v>17785909</v>
      </c>
      <c r="H299" s="50">
        <v>18674532.310067814</v>
      </c>
      <c r="I299" s="51">
        <f t="shared" si="118"/>
        <v>0.95241523079061319</v>
      </c>
      <c r="J299" s="28">
        <f t="shared" si="119"/>
        <v>15406489</v>
      </c>
      <c r="K299" s="28">
        <f t="shared" si="120"/>
        <v>15406489</v>
      </c>
      <c r="L299" s="52">
        <f t="shared" si="121"/>
        <v>82.5</v>
      </c>
      <c r="M299" s="91"/>
      <c r="N299" s="53">
        <v>14857536</v>
      </c>
      <c r="O299" s="54">
        <v>4.3999999999999997E-2</v>
      </c>
      <c r="P299" s="28">
        <f t="shared" si="122"/>
        <v>15511268</v>
      </c>
      <c r="Q299" s="55">
        <f t="shared" si="123"/>
        <v>83.061078812868402</v>
      </c>
      <c r="R299" s="55">
        <f t="shared" si="124"/>
        <v>0</v>
      </c>
      <c r="S299" s="56">
        <f t="shared" si="125"/>
        <v>0</v>
      </c>
      <c r="T299" s="28">
        <f t="shared" si="126"/>
        <v>0</v>
      </c>
      <c r="U299" s="57">
        <f t="shared" si="127"/>
        <v>104779</v>
      </c>
      <c r="V299" s="57" t="e">
        <f t="shared" si="113"/>
        <v>#REF!</v>
      </c>
      <c r="W299" s="57">
        <f t="shared" si="128"/>
        <v>0</v>
      </c>
      <c r="X299" s="50" t="e">
        <f t="shared" si="129"/>
        <v>#REF!</v>
      </c>
      <c r="Y299" s="58" t="e">
        <f t="shared" si="130"/>
        <v>#REF!</v>
      </c>
      <c r="AA299" s="28">
        <f t="shared" si="131"/>
        <v>0</v>
      </c>
      <c r="AB299" s="28">
        <f t="shared" si="132"/>
        <v>0</v>
      </c>
      <c r="AC299" s="28" t="e">
        <f t="shared" si="133"/>
        <v>#REF!</v>
      </c>
      <c r="AD299" s="55" t="e">
        <f t="shared" si="134"/>
        <v>#REF!</v>
      </c>
      <c r="AG299" s="61" t="str">
        <f t="shared" si="135"/>
        <v>290</v>
      </c>
      <c r="AH299" s="62" t="str">
        <f t="shared" si="136"/>
        <v>Sutton</v>
      </c>
      <c r="AI299" s="63">
        <f t="shared" si="137"/>
        <v>0.95241523079061319</v>
      </c>
      <c r="AJ299" s="64">
        <f t="shared" si="114"/>
        <v>82.5</v>
      </c>
      <c r="AK299" s="63">
        <f t="shared" si="138"/>
        <v>4.3999999999999997E-2</v>
      </c>
      <c r="AL299" s="57" t="e">
        <f t="shared" si="115"/>
        <v>#REF!</v>
      </c>
      <c r="AM299" s="65" t="e">
        <f t="shared" si="139"/>
        <v>#REF!</v>
      </c>
      <c r="AR299" s="49"/>
    </row>
    <row r="300" spans="1:44" ht="12.75" customHeight="1" x14ac:dyDescent="0.3">
      <c r="A300" s="48">
        <v>291</v>
      </c>
      <c r="B300" s="48" t="s">
        <v>354</v>
      </c>
      <c r="C300" s="49">
        <v>4962059100</v>
      </c>
      <c r="D300" s="49">
        <f t="shared" si="116"/>
        <v>16091308.030503644</v>
      </c>
      <c r="E300" s="59">
        <v>1322212000</v>
      </c>
      <c r="F300" s="49">
        <f t="shared" si="140"/>
        <v>20757905.886302195</v>
      </c>
      <c r="G300" s="49">
        <f t="shared" si="117"/>
        <v>36849214</v>
      </c>
      <c r="H300" s="50">
        <v>28747237.97566038</v>
      </c>
      <c r="I300" s="51">
        <f t="shared" si="118"/>
        <v>1.2818349377146903</v>
      </c>
      <c r="J300" s="28">
        <f t="shared" si="119"/>
        <v>23716471</v>
      </c>
      <c r="K300" s="28">
        <f t="shared" si="120"/>
        <v>23716471</v>
      </c>
      <c r="L300" s="52">
        <f t="shared" si="121"/>
        <v>82.5</v>
      </c>
      <c r="M300" s="91"/>
      <c r="N300" s="53">
        <v>21987989</v>
      </c>
      <c r="O300" s="54">
        <v>3.0099999999999998E-2</v>
      </c>
      <c r="P300" s="28">
        <f t="shared" si="122"/>
        <v>22649827</v>
      </c>
      <c r="Q300" s="55">
        <f t="shared" si="123"/>
        <v>78.789576303563777</v>
      </c>
      <c r="R300" s="55">
        <f t="shared" si="124"/>
        <v>3.7104236964362229</v>
      </c>
      <c r="S300" s="56">
        <f t="shared" si="125"/>
        <v>0.01</v>
      </c>
      <c r="T300" s="28">
        <f t="shared" si="126"/>
        <v>219880</v>
      </c>
      <c r="U300" s="57">
        <f t="shared" si="127"/>
        <v>0</v>
      </c>
      <c r="V300" s="57" t="e">
        <f t="shared" si="113"/>
        <v>#REF!</v>
      </c>
      <c r="W300" s="57">
        <f t="shared" si="128"/>
        <v>0</v>
      </c>
      <c r="X300" s="50" t="e">
        <f t="shared" si="129"/>
        <v>#REF!</v>
      </c>
      <c r="Y300" s="58" t="e">
        <f t="shared" si="130"/>
        <v>#REF!</v>
      </c>
      <c r="AA300" s="28">
        <f t="shared" si="131"/>
        <v>-1066644</v>
      </c>
      <c r="AB300" s="28">
        <f t="shared" si="132"/>
        <v>-846764</v>
      </c>
      <c r="AC300" s="28">
        <f t="shared" si="133"/>
        <v>0</v>
      </c>
      <c r="AD300" s="55" t="e">
        <f t="shared" si="134"/>
        <v>#REF!</v>
      </c>
      <c r="AG300" s="61" t="str">
        <f t="shared" si="135"/>
        <v>291</v>
      </c>
      <c r="AH300" s="62" t="str">
        <f t="shared" si="136"/>
        <v>Swampscott</v>
      </c>
      <c r="AI300" s="63">
        <f t="shared" si="137"/>
        <v>1.2818349377146903</v>
      </c>
      <c r="AJ300" s="64">
        <f t="shared" si="114"/>
        <v>82.5</v>
      </c>
      <c r="AK300" s="63">
        <f t="shared" si="138"/>
        <v>3.0099999999999998E-2</v>
      </c>
      <c r="AL300" s="57" t="e">
        <f t="shared" si="115"/>
        <v>#REF!</v>
      </c>
      <c r="AM300" s="65" t="e">
        <f t="shared" si="139"/>
        <v>#REF!</v>
      </c>
      <c r="AR300" s="49"/>
    </row>
    <row r="301" spans="1:44" ht="12.75" customHeight="1" x14ac:dyDescent="0.3">
      <c r="A301" s="48">
        <v>292</v>
      </c>
      <c r="B301" s="48" t="s">
        <v>355</v>
      </c>
      <c r="C301" s="49">
        <v>3602751200</v>
      </c>
      <c r="D301" s="49">
        <f t="shared" si="116"/>
        <v>11683250.470851231</v>
      </c>
      <c r="E301" s="59">
        <v>711370000</v>
      </c>
      <c r="F301" s="49">
        <f t="shared" si="140"/>
        <v>11168066.475223938</v>
      </c>
      <c r="G301" s="49">
        <f t="shared" si="117"/>
        <v>22851317</v>
      </c>
      <c r="H301" s="50">
        <v>31730970.018163182</v>
      </c>
      <c r="I301" s="51">
        <f t="shared" si="118"/>
        <v>0.72015816052643955</v>
      </c>
      <c r="J301" s="28">
        <f t="shared" si="119"/>
        <v>26178050</v>
      </c>
      <c r="K301" s="28">
        <f t="shared" si="120"/>
        <v>22851317</v>
      </c>
      <c r="L301" s="52">
        <f t="shared" si="121"/>
        <v>72.02</v>
      </c>
      <c r="M301" s="91"/>
      <c r="N301" s="53">
        <v>19309306</v>
      </c>
      <c r="O301" s="54">
        <v>4.99E-2</v>
      </c>
      <c r="P301" s="28">
        <f t="shared" si="122"/>
        <v>20272840</v>
      </c>
      <c r="Q301" s="55">
        <f t="shared" si="123"/>
        <v>63.889758139746711</v>
      </c>
      <c r="R301" s="55">
        <f t="shared" si="124"/>
        <v>8.1302418602532853</v>
      </c>
      <c r="S301" s="56">
        <f t="shared" si="125"/>
        <v>0.02</v>
      </c>
      <c r="T301" s="28">
        <f t="shared" si="126"/>
        <v>386186</v>
      </c>
      <c r="U301" s="57">
        <f t="shared" si="127"/>
        <v>0</v>
      </c>
      <c r="V301" s="57" t="e">
        <f t="shared" si="113"/>
        <v>#REF!</v>
      </c>
      <c r="W301" s="57">
        <f t="shared" si="128"/>
        <v>0</v>
      </c>
      <c r="X301" s="50" t="e">
        <f t="shared" si="129"/>
        <v>#REF!</v>
      </c>
      <c r="Y301" s="58" t="e">
        <f t="shared" si="130"/>
        <v>#REF!</v>
      </c>
      <c r="AA301" s="28">
        <f t="shared" si="131"/>
        <v>-2578477</v>
      </c>
      <c r="AB301" s="28">
        <f t="shared" si="132"/>
        <v>-2192291</v>
      </c>
      <c r="AC301" s="28">
        <f t="shared" si="133"/>
        <v>0</v>
      </c>
      <c r="AD301" s="55" t="e">
        <f t="shared" si="134"/>
        <v>#REF!</v>
      </c>
      <c r="AG301" s="61" t="str">
        <f t="shared" si="135"/>
        <v>292</v>
      </c>
      <c r="AH301" s="62" t="str">
        <f t="shared" si="136"/>
        <v>Swansea</v>
      </c>
      <c r="AI301" s="63">
        <f t="shared" si="137"/>
        <v>0.72015816052643955</v>
      </c>
      <c r="AJ301" s="64">
        <f t="shared" si="114"/>
        <v>72.02</v>
      </c>
      <c r="AK301" s="63">
        <f t="shared" si="138"/>
        <v>4.99E-2</v>
      </c>
      <c r="AL301" s="57" t="e">
        <f t="shared" si="115"/>
        <v>#REF!</v>
      </c>
      <c r="AM301" s="65" t="e">
        <f t="shared" si="139"/>
        <v>#REF!</v>
      </c>
      <c r="AR301" s="49"/>
    </row>
    <row r="302" spans="1:44" ht="12.75" customHeight="1" x14ac:dyDescent="0.3">
      <c r="A302" s="48">
        <v>293</v>
      </c>
      <c r="B302" s="48" t="s">
        <v>356</v>
      </c>
      <c r="C302" s="49">
        <v>9610677500</v>
      </c>
      <c r="D302" s="49">
        <f t="shared" si="116"/>
        <v>31166168.906438597</v>
      </c>
      <c r="E302" s="59">
        <v>1886284000</v>
      </c>
      <c r="F302" s="49">
        <f t="shared" si="140"/>
        <v>29613485.391781084</v>
      </c>
      <c r="G302" s="49">
        <f t="shared" si="117"/>
        <v>60779654</v>
      </c>
      <c r="H302" s="50">
        <v>164895534.7175931</v>
      </c>
      <c r="I302" s="51">
        <f t="shared" si="118"/>
        <v>0.36859490527802191</v>
      </c>
      <c r="J302" s="28">
        <f t="shared" si="119"/>
        <v>136038816</v>
      </c>
      <c r="K302" s="28">
        <f t="shared" si="120"/>
        <v>60779654</v>
      </c>
      <c r="L302" s="52">
        <f t="shared" si="121"/>
        <v>36.86</v>
      </c>
      <c r="M302" s="91"/>
      <c r="N302" s="53">
        <v>48891783</v>
      </c>
      <c r="O302" s="54">
        <v>4.590000000000001E-2</v>
      </c>
      <c r="P302" s="28">
        <f t="shared" si="122"/>
        <v>51135916</v>
      </c>
      <c r="Q302" s="55">
        <f t="shared" si="123"/>
        <v>31.011098079506809</v>
      </c>
      <c r="R302" s="55">
        <f t="shared" si="124"/>
        <v>5.8489019204931907</v>
      </c>
      <c r="S302" s="56">
        <f t="shared" si="125"/>
        <v>0.01</v>
      </c>
      <c r="T302" s="28">
        <f t="shared" si="126"/>
        <v>488918</v>
      </c>
      <c r="U302" s="57">
        <f t="shared" si="127"/>
        <v>0</v>
      </c>
      <c r="V302" s="57" t="e">
        <f t="shared" si="113"/>
        <v>#REF!</v>
      </c>
      <c r="W302" s="57">
        <f t="shared" si="128"/>
        <v>0</v>
      </c>
      <c r="X302" s="50" t="e">
        <f t="shared" si="129"/>
        <v>#REF!</v>
      </c>
      <c r="Y302" s="58" t="e">
        <f t="shared" si="130"/>
        <v>#REF!</v>
      </c>
      <c r="AA302" s="28">
        <f t="shared" si="131"/>
        <v>-9643738</v>
      </c>
      <c r="AB302" s="28">
        <f t="shared" si="132"/>
        <v>-9154820</v>
      </c>
      <c r="AC302" s="28">
        <f t="shared" si="133"/>
        <v>0</v>
      </c>
      <c r="AD302" s="55" t="e">
        <f t="shared" si="134"/>
        <v>#REF!</v>
      </c>
      <c r="AG302" s="61" t="str">
        <f t="shared" si="135"/>
        <v>293</v>
      </c>
      <c r="AH302" s="62" t="str">
        <f t="shared" si="136"/>
        <v>Taunton</v>
      </c>
      <c r="AI302" s="63">
        <f t="shared" si="137"/>
        <v>0.36859490527802191</v>
      </c>
      <c r="AJ302" s="64">
        <f t="shared" si="114"/>
        <v>36.86</v>
      </c>
      <c r="AK302" s="63">
        <f t="shared" si="138"/>
        <v>4.590000000000001E-2</v>
      </c>
      <c r="AL302" s="57" t="e">
        <f t="shared" si="115"/>
        <v>#REF!</v>
      </c>
      <c r="AM302" s="65" t="e">
        <f t="shared" si="139"/>
        <v>#REF!</v>
      </c>
      <c r="AR302" s="49"/>
    </row>
    <row r="303" spans="1:44" ht="12.75" customHeight="1" x14ac:dyDescent="0.3">
      <c r="A303" s="48">
        <v>294</v>
      </c>
      <c r="B303" s="48" t="s">
        <v>357</v>
      </c>
      <c r="C303" s="49">
        <v>1157396800</v>
      </c>
      <c r="D303" s="49">
        <f t="shared" si="116"/>
        <v>3753286.2964730146</v>
      </c>
      <c r="E303" s="59">
        <v>278211000</v>
      </c>
      <c r="F303" s="49">
        <f t="shared" si="140"/>
        <v>4367739.6321724663</v>
      </c>
      <c r="G303" s="49">
        <f t="shared" si="117"/>
        <v>8121026</v>
      </c>
      <c r="H303" s="50">
        <v>19251800.369119812</v>
      </c>
      <c r="I303" s="51">
        <f t="shared" si="118"/>
        <v>0.42183202839700396</v>
      </c>
      <c r="J303" s="28">
        <f t="shared" si="119"/>
        <v>15882735</v>
      </c>
      <c r="K303" s="28">
        <f t="shared" si="120"/>
        <v>8121026</v>
      </c>
      <c r="L303" s="52">
        <f t="shared" si="121"/>
        <v>42.18</v>
      </c>
      <c r="M303" s="91"/>
      <c r="N303" s="53">
        <v>6124683</v>
      </c>
      <c r="O303" s="54">
        <v>4.1599999999999998E-2</v>
      </c>
      <c r="P303" s="28">
        <f t="shared" si="122"/>
        <v>6379470</v>
      </c>
      <c r="Q303" s="55">
        <f t="shared" si="123"/>
        <v>33.137004735581868</v>
      </c>
      <c r="R303" s="55">
        <f t="shared" si="124"/>
        <v>9.0429952644181313</v>
      </c>
      <c r="S303" s="56">
        <f t="shared" si="125"/>
        <v>0.02</v>
      </c>
      <c r="T303" s="28">
        <f t="shared" si="126"/>
        <v>122494</v>
      </c>
      <c r="U303" s="57">
        <f t="shared" si="127"/>
        <v>0</v>
      </c>
      <c r="V303" s="57" t="e">
        <f t="shared" si="113"/>
        <v>#REF!</v>
      </c>
      <c r="W303" s="57">
        <f t="shared" si="128"/>
        <v>0</v>
      </c>
      <c r="X303" s="50" t="e">
        <f t="shared" si="129"/>
        <v>#REF!</v>
      </c>
      <c r="Y303" s="58" t="e">
        <f t="shared" si="130"/>
        <v>#REF!</v>
      </c>
      <c r="AA303" s="28">
        <f t="shared" si="131"/>
        <v>-1741556</v>
      </c>
      <c r="AB303" s="28">
        <f t="shared" si="132"/>
        <v>-1619062</v>
      </c>
      <c r="AC303" s="28">
        <f t="shared" si="133"/>
        <v>0</v>
      </c>
      <c r="AD303" s="55" t="e">
        <f t="shared" si="134"/>
        <v>#REF!</v>
      </c>
      <c r="AG303" s="61" t="str">
        <f t="shared" si="135"/>
        <v>294</v>
      </c>
      <c r="AH303" s="62" t="str">
        <f t="shared" si="136"/>
        <v>Templeton</v>
      </c>
      <c r="AI303" s="63">
        <f t="shared" si="137"/>
        <v>0.42183202839700396</v>
      </c>
      <c r="AJ303" s="64">
        <f t="shared" si="114"/>
        <v>42.18</v>
      </c>
      <c r="AK303" s="63">
        <f t="shared" si="138"/>
        <v>4.1599999999999998E-2</v>
      </c>
      <c r="AL303" s="57" t="e">
        <f t="shared" si="115"/>
        <v>#REF!</v>
      </c>
      <c r="AM303" s="65" t="e">
        <f t="shared" si="139"/>
        <v>#REF!</v>
      </c>
      <c r="AR303" s="49"/>
    </row>
    <row r="304" spans="1:44" ht="12.75" customHeight="1" x14ac:dyDescent="0.3">
      <c r="A304" s="48">
        <v>295</v>
      </c>
      <c r="B304" s="48" t="s">
        <v>358</v>
      </c>
      <c r="C304" s="49">
        <v>7701039600</v>
      </c>
      <c r="D304" s="49">
        <f t="shared" si="116"/>
        <v>24973463.205770075</v>
      </c>
      <c r="E304" s="59">
        <v>1632861000</v>
      </c>
      <c r="F304" s="49">
        <f t="shared" si="140"/>
        <v>25634901.939638492</v>
      </c>
      <c r="G304" s="49">
        <f t="shared" si="117"/>
        <v>50608365</v>
      </c>
      <c r="H304" s="50">
        <v>51567610.160139725</v>
      </c>
      <c r="I304" s="51">
        <f t="shared" si="118"/>
        <v>0.98139830104282799</v>
      </c>
      <c r="J304" s="28">
        <f t="shared" si="119"/>
        <v>42543278</v>
      </c>
      <c r="K304" s="28">
        <f t="shared" si="120"/>
        <v>42543278</v>
      </c>
      <c r="L304" s="52">
        <f t="shared" si="121"/>
        <v>82.5</v>
      </c>
      <c r="M304" s="91"/>
      <c r="N304" s="53">
        <v>39919209</v>
      </c>
      <c r="O304" s="54">
        <v>4.3299999999999998E-2</v>
      </c>
      <c r="P304" s="28">
        <f t="shared" si="122"/>
        <v>41647711</v>
      </c>
      <c r="Q304" s="55">
        <f t="shared" si="123"/>
        <v>80.763314163029563</v>
      </c>
      <c r="R304" s="55">
        <f t="shared" si="124"/>
        <v>1.7366858369704374</v>
      </c>
      <c r="S304" s="56">
        <f t="shared" si="125"/>
        <v>0</v>
      </c>
      <c r="T304" s="28">
        <f t="shared" si="126"/>
        <v>0</v>
      </c>
      <c r="U304" s="57">
        <f t="shared" si="127"/>
        <v>0</v>
      </c>
      <c r="V304" s="57" t="e">
        <f t="shared" si="113"/>
        <v>#REF!</v>
      </c>
      <c r="W304" s="57">
        <f t="shared" si="128"/>
        <v>0</v>
      </c>
      <c r="X304" s="50" t="e">
        <f t="shared" si="129"/>
        <v>#REF!</v>
      </c>
      <c r="Y304" s="58" t="e">
        <f t="shared" si="130"/>
        <v>#REF!</v>
      </c>
      <c r="AA304" s="28">
        <f t="shared" si="131"/>
        <v>-895567</v>
      </c>
      <c r="AB304" s="28">
        <f t="shared" si="132"/>
        <v>-895567</v>
      </c>
      <c r="AC304" s="28">
        <f t="shared" si="133"/>
        <v>0</v>
      </c>
      <c r="AD304" s="55" t="e">
        <f t="shared" si="134"/>
        <v>#REF!</v>
      </c>
      <c r="AG304" s="61" t="str">
        <f t="shared" si="135"/>
        <v>295</v>
      </c>
      <c r="AH304" s="62" t="str">
        <f t="shared" si="136"/>
        <v>Tewksbury</v>
      </c>
      <c r="AI304" s="63">
        <f t="shared" si="137"/>
        <v>0.98139830104282799</v>
      </c>
      <c r="AJ304" s="64">
        <f t="shared" si="114"/>
        <v>82.5</v>
      </c>
      <c r="AK304" s="63">
        <f t="shared" si="138"/>
        <v>4.3299999999999998E-2</v>
      </c>
      <c r="AL304" s="57" t="e">
        <f t="shared" si="115"/>
        <v>#REF!</v>
      </c>
      <c r="AM304" s="65" t="e">
        <f t="shared" si="139"/>
        <v>#REF!</v>
      </c>
      <c r="AR304" s="49"/>
    </row>
    <row r="305" spans="1:44" ht="12.75" customHeight="1" x14ac:dyDescent="0.3">
      <c r="A305" s="48">
        <v>296</v>
      </c>
      <c r="B305" s="48" t="s">
        <v>359</v>
      </c>
      <c r="C305" s="49">
        <v>5350460600</v>
      </c>
      <c r="D305" s="49">
        <f t="shared" si="116"/>
        <v>17350843.245634325</v>
      </c>
      <c r="E305" s="59">
        <v>149391660</v>
      </c>
      <c r="F305" s="49">
        <f t="shared" si="140"/>
        <v>2345356.1293336139</v>
      </c>
      <c r="G305" s="49">
        <f t="shared" si="117"/>
        <v>19696199</v>
      </c>
      <c r="H305" s="50">
        <v>9369328.7828882094</v>
      </c>
      <c r="I305" s="51">
        <f t="shared" si="118"/>
        <v>2.1021995765558361</v>
      </c>
      <c r="J305" s="28">
        <f t="shared" si="119"/>
        <v>7729696</v>
      </c>
      <c r="K305" s="28">
        <f t="shared" si="120"/>
        <v>7729696</v>
      </c>
      <c r="L305" s="52">
        <f t="shared" si="121"/>
        <v>82.5</v>
      </c>
      <c r="M305" s="91"/>
      <c r="N305" s="53">
        <v>7280324</v>
      </c>
      <c r="O305" s="54">
        <v>2.3900000000000001E-2</v>
      </c>
      <c r="P305" s="28">
        <f t="shared" si="122"/>
        <v>7454324</v>
      </c>
      <c r="Q305" s="55">
        <f t="shared" si="123"/>
        <v>79.560918105620303</v>
      </c>
      <c r="R305" s="55">
        <f t="shared" si="124"/>
        <v>2.9390818943796972</v>
      </c>
      <c r="S305" s="56">
        <f t="shared" si="125"/>
        <v>0.01</v>
      </c>
      <c r="T305" s="28">
        <f t="shared" si="126"/>
        <v>72803</v>
      </c>
      <c r="U305" s="57">
        <f t="shared" si="127"/>
        <v>0</v>
      </c>
      <c r="V305" s="57" t="e">
        <f t="shared" si="113"/>
        <v>#REF!</v>
      </c>
      <c r="W305" s="57">
        <f t="shared" si="128"/>
        <v>202569</v>
      </c>
      <c r="X305" s="50" t="e">
        <f t="shared" si="129"/>
        <v>#REF!</v>
      </c>
      <c r="Y305" s="58" t="e">
        <f t="shared" si="130"/>
        <v>#REF!</v>
      </c>
      <c r="AA305" s="28">
        <f t="shared" si="131"/>
        <v>-275372</v>
      </c>
      <c r="AB305" s="28">
        <f t="shared" si="132"/>
        <v>0</v>
      </c>
      <c r="AC305" s="28">
        <f t="shared" si="133"/>
        <v>0</v>
      </c>
      <c r="AD305" s="55" t="e">
        <f t="shared" si="134"/>
        <v>#REF!</v>
      </c>
      <c r="AG305" s="61" t="str">
        <f t="shared" si="135"/>
        <v>296</v>
      </c>
      <c r="AH305" s="62" t="str">
        <f t="shared" si="136"/>
        <v>Tisbury</v>
      </c>
      <c r="AI305" s="63">
        <f t="shared" si="137"/>
        <v>2.1021995765558361</v>
      </c>
      <c r="AJ305" s="64">
        <f t="shared" si="114"/>
        <v>82.5</v>
      </c>
      <c r="AK305" s="63">
        <f t="shared" si="138"/>
        <v>2.3900000000000001E-2</v>
      </c>
      <c r="AL305" s="57" t="e">
        <f t="shared" si="115"/>
        <v>#REF!</v>
      </c>
      <c r="AM305" s="65" t="e">
        <f t="shared" si="139"/>
        <v>#REF!</v>
      </c>
      <c r="AR305" s="49"/>
    </row>
    <row r="306" spans="1:44" ht="12.75" customHeight="1" x14ac:dyDescent="0.3">
      <c r="A306" s="48">
        <v>297</v>
      </c>
      <c r="B306" s="48" t="s">
        <v>360</v>
      </c>
      <c r="C306" s="49">
        <v>261601500</v>
      </c>
      <c r="D306" s="49">
        <f t="shared" si="116"/>
        <v>848339.41573605989</v>
      </c>
      <c r="E306" s="59">
        <v>16302000</v>
      </c>
      <c r="F306" s="49">
        <f t="shared" si="140"/>
        <v>255931.25894977388</v>
      </c>
      <c r="G306" s="49">
        <f t="shared" si="117"/>
        <v>1104271</v>
      </c>
      <c r="H306" s="50">
        <v>319489.30839282559</v>
      </c>
      <c r="I306" s="51">
        <f t="shared" si="118"/>
        <v>3.4563629235512701</v>
      </c>
      <c r="J306" s="28">
        <f t="shared" si="119"/>
        <v>263579</v>
      </c>
      <c r="K306" s="28">
        <f t="shared" si="120"/>
        <v>263579</v>
      </c>
      <c r="L306" s="52">
        <f t="shared" si="121"/>
        <v>82.5</v>
      </c>
      <c r="M306" s="91"/>
      <c r="N306" s="53">
        <v>354383</v>
      </c>
      <c r="O306" s="54">
        <v>2.7400000000000001E-2</v>
      </c>
      <c r="P306" s="28">
        <f t="shared" si="122"/>
        <v>364093</v>
      </c>
      <c r="Q306" s="55">
        <f t="shared" si="123"/>
        <v>113.96093403924876</v>
      </c>
      <c r="R306" s="55">
        <f t="shared" si="124"/>
        <v>0</v>
      </c>
      <c r="S306" s="56">
        <f t="shared" si="125"/>
        <v>0</v>
      </c>
      <c r="T306" s="28">
        <f t="shared" si="126"/>
        <v>0</v>
      </c>
      <c r="U306" s="57">
        <f t="shared" si="127"/>
        <v>100514</v>
      </c>
      <c r="V306" s="57" t="e">
        <f t="shared" si="113"/>
        <v>#REF!</v>
      </c>
      <c r="W306" s="57">
        <f t="shared" si="128"/>
        <v>0</v>
      </c>
      <c r="X306" s="50" t="e">
        <f t="shared" si="129"/>
        <v>#REF!</v>
      </c>
      <c r="Y306" s="58" t="e">
        <f t="shared" si="130"/>
        <v>#REF!</v>
      </c>
      <c r="AA306" s="28">
        <f t="shared" si="131"/>
        <v>0</v>
      </c>
      <c r="AB306" s="28">
        <f t="shared" si="132"/>
        <v>0</v>
      </c>
      <c r="AC306" s="28" t="e">
        <f t="shared" si="133"/>
        <v>#REF!</v>
      </c>
      <c r="AD306" s="55" t="e">
        <f t="shared" si="134"/>
        <v>#REF!</v>
      </c>
      <c r="AG306" s="61" t="str">
        <f t="shared" si="135"/>
        <v>297</v>
      </c>
      <c r="AH306" s="62" t="str">
        <f t="shared" si="136"/>
        <v>Tolland</v>
      </c>
      <c r="AI306" s="63">
        <f t="shared" si="137"/>
        <v>3.4563629235512701</v>
      </c>
      <c r="AJ306" s="64">
        <f t="shared" si="114"/>
        <v>82.5</v>
      </c>
      <c r="AK306" s="63">
        <f t="shared" si="138"/>
        <v>2.7400000000000001E-2</v>
      </c>
      <c r="AL306" s="57" t="e">
        <f t="shared" si="115"/>
        <v>#REF!</v>
      </c>
      <c r="AM306" s="65" t="e">
        <f t="shared" si="139"/>
        <v>#REF!</v>
      </c>
      <c r="AR306" s="49"/>
    </row>
    <row r="307" spans="1:44" ht="12.75" customHeight="1" x14ac:dyDescent="0.3">
      <c r="A307" s="48">
        <v>298</v>
      </c>
      <c r="B307" s="48" t="s">
        <v>361</v>
      </c>
      <c r="C307" s="49">
        <v>2104619600</v>
      </c>
      <c r="D307" s="49">
        <f t="shared" si="116"/>
        <v>6825005.8268422009</v>
      </c>
      <c r="E307" s="59">
        <v>649472000</v>
      </c>
      <c r="F307" s="49">
        <f t="shared" si="140"/>
        <v>10196306.380359927</v>
      </c>
      <c r="G307" s="49">
        <f t="shared" si="117"/>
        <v>17021312</v>
      </c>
      <c r="H307" s="50">
        <v>13912498.480816888</v>
      </c>
      <c r="I307" s="51">
        <f t="shared" si="118"/>
        <v>1.2234547247907821</v>
      </c>
      <c r="J307" s="28">
        <f t="shared" si="119"/>
        <v>11477811</v>
      </c>
      <c r="K307" s="28">
        <f t="shared" si="120"/>
        <v>11477811</v>
      </c>
      <c r="L307" s="52">
        <f t="shared" si="121"/>
        <v>82.5</v>
      </c>
      <c r="M307" s="91"/>
      <c r="N307" s="53">
        <v>10924091</v>
      </c>
      <c r="O307" s="54">
        <v>3.15E-2</v>
      </c>
      <c r="P307" s="28">
        <f t="shared" si="122"/>
        <v>11268200</v>
      </c>
      <c r="Q307" s="55">
        <f t="shared" si="123"/>
        <v>80.993360146899903</v>
      </c>
      <c r="R307" s="55">
        <f t="shared" si="124"/>
        <v>1.5066398531000971</v>
      </c>
      <c r="S307" s="56">
        <f t="shared" si="125"/>
        <v>0</v>
      </c>
      <c r="T307" s="28">
        <f t="shared" si="126"/>
        <v>0</v>
      </c>
      <c r="U307" s="57">
        <f t="shared" si="127"/>
        <v>0</v>
      </c>
      <c r="V307" s="57" t="e">
        <f t="shared" si="113"/>
        <v>#REF!</v>
      </c>
      <c r="W307" s="57">
        <f t="shared" si="128"/>
        <v>0</v>
      </c>
      <c r="X307" s="50" t="e">
        <f t="shared" si="129"/>
        <v>#REF!</v>
      </c>
      <c r="Y307" s="58" t="e">
        <f t="shared" si="130"/>
        <v>#REF!</v>
      </c>
      <c r="AA307" s="28">
        <f t="shared" si="131"/>
        <v>-209611</v>
      </c>
      <c r="AB307" s="28">
        <f t="shared" si="132"/>
        <v>-209611</v>
      </c>
      <c r="AC307" s="28">
        <f t="shared" si="133"/>
        <v>0</v>
      </c>
      <c r="AD307" s="55" t="e">
        <f t="shared" si="134"/>
        <v>#REF!</v>
      </c>
      <c r="AG307" s="61" t="str">
        <f t="shared" si="135"/>
        <v>298</v>
      </c>
      <c r="AH307" s="62" t="str">
        <f t="shared" si="136"/>
        <v>Topsfield</v>
      </c>
      <c r="AI307" s="63">
        <f t="shared" si="137"/>
        <v>1.2234547247907821</v>
      </c>
      <c r="AJ307" s="64">
        <f t="shared" si="114"/>
        <v>82.5</v>
      </c>
      <c r="AK307" s="63">
        <f t="shared" si="138"/>
        <v>3.15E-2</v>
      </c>
      <c r="AL307" s="57" t="e">
        <f t="shared" si="115"/>
        <v>#REF!</v>
      </c>
      <c r="AM307" s="65" t="e">
        <f t="shared" si="139"/>
        <v>#REF!</v>
      </c>
      <c r="AR307" s="49"/>
    </row>
    <row r="308" spans="1:44" ht="12.75" customHeight="1" x14ac:dyDescent="0.3">
      <c r="A308" s="48">
        <v>299</v>
      </c>
      <c r="B308" s="48" t="s">
        <v>362</v>
      </c>
      <c r="C308" s="49">
        <v>1499027900</v>
      </c>
      <c r="D308" s="49">
        <f t="shared" si="116"/>
        <v>4861151.2275657924</v>
      </c>
      <c r="E308" s="59">
        <v>379939000</v>
      </c>
      <c r="F308" s="49">
        <f t="shared" si="140"/>
        <v>5964805.9498293549</v>
      </c>
      <c r="G308" s="49">
        <f t="shared" si="117"/>
        <v>10825957</v>
      </c>
      <c r="H308" s="50">
        <v>18438560.484996431</v>
      </c>
      <c r="I308" s="51">
        <f t="shared" si="118"/>
        <v>0.58713677831895539</v>
      </c>
      <c r="J308" s="28">
        <f t="shared" si="119"/>
        <v>15211812</v>
      </c>
      <c r="K308" s="28">
        <f t="shared" si="120"/>
        <v>10825957</v>
      </c>
      <c r="L308" s="52">
        <f t="shared" si="121"/>
        <v>58.71</v>
      </c>
      <c r="M308" s="91"/>
      <c r="N308" s="53">
        <v>9029135</v>
      </c>
      <c r="O308" s="54">
        <v>3.4599999999999999E-2</v>
      </c>
      <c r="P308" s="28">
        <f t="shared" si="122"/>
        <v>9341543</v>
      </c>
      <c r="Q308" s="55">
        <f t="shared" si="123"/>
        <v>50.663081901655339</v>
      </c>
      <c r="R308" s="55">
        <f t="shared" si="124"/>
        <v>8.046918098344662</v>
      </c>
      <c r="S308" s="56">
        <f t="shared" si="125"/>
        <v>0.02</v>
      </c>
      <c r="T308" s="28">
        <f t="shared" si="126"/>
        <v>180583</v>
      </c>
      <c r="U308" s="57">
        <f t="shared" si="127"/>
        <v>0</v>
      </c>
      <c r="V308" s="57" t="e">
        <f t="shared" si="113"/>
        <v>#REF!</v>
      </c>
      <c r="W308" s="57">
        <f t="shared" si="128"/>
        <v>0</v>
      </c>
      <c r="X308" s="50" t="e">
        <f t="shared" si="129"/>
        <v>#REF!</v>
      </c>
      <c r="Y308" s="58" t="e">
        <f t="shared" si="130"/>
        <v>#REF!</v>
      </c>
      <c r="AA308" s="28">
        <f t="shared" si="131"/>
        <v>-1484414</v>
      </c>
      <c r="AB308" s="28">
        <f t="shared" si="132"/>
        <v>-1303831</v>
      </c>
      <c r="AC308" s="28">
        <f t="shared" si="133"/>
        <v>0</v>
      </c>
      <c r="AD308" s="55" t="e">
        <f t="shared" si="134"/>
        <v>#REF!</v>
      </c>
      <c r="AG308" s="61" t="str">
        <f t="shared" si="135"/>
        <v>299</v>
      </c>
      <c r="AH308" s="62" t="str">
        <f t="shared" si="136"/>
        <v>Townsend</v>
      </c>
      <c r="AI308" s="63">
        <f t="shared" si="137"/>
        <v>0.58713677831895539</v>
      </c>
      <c r="AJ308" s="64">
        <f t="shared" si="114"/>
        <v>58.71</v>
      </c>
      <c r="AK308" s="63">
        <f t="shared" si="138"/>
        <v>3.4599999999999999E-2</v>
      </c>
      <c r="AL308" s="57" t="e">
        <f t="shared" si="115"/>
        <v>#REF!</v>
      </c>
      <c r="AM308" s="65" t="e">
        <f t="shared" si="139"/>
        <v>#REF!</v>
      </c>
      <c r="AR308" s="49"/>
    </row>
    <row r="309" spans="1:44" ht="12.75" customHeight="1" x14ac:dyDescent="0.3">
      <c r="A309" s="48">
        <v>300</v>
      </c>
      <c r="B309" s="48" t="s">
        <v>363</v>
      </c>
      <c r="C309" s="49">
        <v>4060441800</v>
      </c>
      <c r="D309" s="49">
        <f t="shared" si="116"/>
        <v>13167481.165980605</v>
      </c>
      <c r="E309" s="59">
        <v>152830000</v>
      </c>
      <c r="F309" s="49">
        <f t="shared" si="140"/>
        <v>2399335.9284317223</v>
      </c>
      <c r="G309" s="49">
        <f t="shared" si="117"/>
        <v>15566817</v>
      </c>
      <c r="H309" s="50">
        <v>2320365.4365445538</v>
      </c>
      <c r="I309" s="51">
        <f t="shared" si="118"/>
        <v>6.7087781755540288</v>
      </c>
      <c r="J309" s="28">
        <f t="shared" si="119"/>
        <v>1914301</v>
      </c>
      <c r="K309" s="28">
        <f t="shared" si="120"/>
        <v>1914301</v>
      </c>
      <c r="L309" s="52">
        <f t="shared" si="121"/>
        <v>82.5</v>
      </c>
      <c r="M309" s="91"/>
      <c r="N309" s="53">
        <v>2088619</v>
      </c>
      <c r="O309" s="54">
        <v>5.96E-2</v>
      </c>
      <c r="P309" s="28">
        <f t="shared" si="122"/>
        <v>2213101</v>
      </c>
      <c r="Q309" s="55">
        <f t="shared" si="123"/>
        <v>95.377261061762326</v>
      </c>
      <c r="R309" s="55">
        <f t="shared" si="124"/>
        <v>0</v>
      </c>
      <c r="S309" s="56">
        <f t="shared" si="125"/>
        <v>0</v>
      </c>
      <c r="T309" s="28">
        <f t="shared" si="126"/>
        <v>0</v>
      </c>
      <c r="U309" s="57">
        <f t="shared" si="127"/>
        <v>298800</v>
      </c>
      <c r="V309" s="57" t="e">
        <f t="shared" si="113"/>
        <v>#REF!</v>
      </c>
      <c r="W309" s="57">
        <f t="shared" si="128"/>
        <v>0</v>
      </c>
      <c r="X309" s="50" t="e">
        <f t="shared" si="129"/>
        <v>#REF!</v>
      </c>
      <c r="Y309" s="58" t="e">
        <f t="shared" si="130"/>
        <v>#REF!</v>
      </c>
      <c r="AA309" s="28">
        <f t="shared" si="131"/>
        <v>0</v>
      </c>
      <c r="AB309" s="28">
        <f t="shared" si="132"/>
        <v>0</v>
      </c>
      <c r="AC309" s="28" t="e">
        <f t="shared" si="133"/>
        <v>#REF!</v>
      </c>
      <c r="AD309" s="55" t="e">
        <f t="shared" si="134"/>
        <v>#REF!</v>
      </c>
      <c r="AG309" s="61" t="str">
        <f t="shared" si="135"/>
        <v>300</v>
      </c>
      <c r="AH309" s="62" t="str">
        <f t="shared" si="136"/>
        <v>Truro</v>
      </c>
      <c r="AI309" s="63">
        <f t="shared" si="137"/>
        <v>6.7087781755540288</v>
      </c>
      <c r="AJ309" s="64">
        <f t="shared" si="114"/>
        <v>82.5</v>
      </c>
      <c r="AK309" s="63">
        <f t="shared" si="138"/>
        <v>5.96E-2</v>
      </c>
      <c r="AL309" s="57" t="e">
        <f t="shared" si="115"/>
        <v>#REF!</v>
      </c>
      <c r="AM309" s="65" t="e">
        <f t="shared" si="139"/>
        <v>#REF!</v>
      </c>
      <c r="AR309" s="49"/>
    </row>
    <row r="310" spans="1:44" ht="12.75" customHeight="1" x14ac:dyDescent="0.3">
      <c r="A310" s="48">
        <v>301</v>
      </c>
      <c r="B310" s="48" t="s">
        <v>364</v>
      </c>
      <c r="C310" s="49">
        <v>2868456300</v>
      </c>
      <c r="D310" s="49">
        <f t="shared" si="116"/>
        <v>9302028.243746385</v>
      </c>
      <c r="E310" s="59">
        <v>666297000</v>
      </c>
      <c r="F310" s="49">
        <f t="shared" si="140"/>
        <v>10460448.413965004</v>
      </c>
      <c r="G310" s="49">
        <f t="shared" si="117"/>
        <v>19762477</v>
      </c>
      <c r="H310" s="50">
        <v>24530087.931451902</v>
      </c>
      <c r="I310" s="51">
        <f t="shared" si="118"/>
        <v>0.80564232200166785</v>
      </c>
      <c r="J310" s="28">
        <f t="shared" si="119"/>
        <v>20237323</v>
      </c>
      <c r="K310" s="28">
        <f t="shared" si="120"/>
        <v>19762477</v>
      </c>
      <c r="L310" s="52">
        <f t="shared" si="121"/>
        <v>80.56</v>
      </c>
      <c r="M310" s="91"/>
      <c r="N310" s="53">
        <v>16458663</v>
      </c>
      <c r="O310" s="54">
        <v>4.130000000000001E-2</v>
      </c>
      <c r="P310" s="28">
        <f t="shared" si="122"/>
        <v>17138406</v>
      </c>
      <c r="Q310" s="55">
        <f t="shared" si="123"/>
        <v>69.866875519942752</v>
      </c>
      <c r="R310" s="55">
        <f t="shared" si="124"/>
        <v>10.69312448005725</v>
      </c>
      <c r="S310" s="56">
        <f t="shared" si="125"/>
        <v>0.02</v>
      </c>
      <c r="T310" s="28">
        <f t="shared" si="126"/>
        <v>329173</v>
      </c>
      <c r="U310" s="57">
        <f t="shared" si="127"/>
        <v>0</v>
      </c>
      <c r="V310" s="57" t="e">
        <f t="shared" si="113"/>
        <v>#REF!</v>
      </c>
      <c r="W310" s="57">
        <f t="shared" si="128"/>
        <v>0</v>
      </c>
      <c r="X310" s="50" t="e">
        <f t="shared" si="129"/>
        <v>#REF!</v>
      </c>
      <c r="Y310" s="58" t="e">
        <f t="shared" si="130"/>
        <v>#REF!</v>
      </c>
      <c r="AA310" s="28">
        <f t="shared" si="131"/>
        <v>-2624071</v>
      </c>
      <c r="AB310" s="28">
        <f t="shared" si="132"/>
        <v>-2294898</v>
      </c>
      <c r="AC310" s="28">
        <f t="shared" si="133"/>
        <v>0</v>
      </c>
      <c r="AD310" s="55" t="e">
        <f t="shared" si="134"/>
        <v>#REF!</v>
      </c>
      <c r="AG310" s="61" t="str">
        <f t="shared" si="135"/>
        <v>301</v>
      </c>
      <c r="AH310" s="62" t="str">
        <f t="shared" si="136"/>
        <v>Tyngsborough</v>
      </c>
      <c r="AI310" s="63">
        <f t="shared" si="137"/>
        <v>0.80564232200166785</v>
      </c>
      <c r="AJ310" s="64">
        <f t="shared" si="114"/>
        <v>80.56</v>
      </c>
      <c r="AK310" s="63">
        <f t="shared" si="138"/>
        <v>4.130000000000001E-2</v>
      </c>
      <c r="AL310" s="57" t="e">
        <f t="shared" si="115"/>
        <v>#REF!</v>
      </c>
      <c r="AM310" s="65" t="e">
        <f t="shared" si="139"/>
        <v>#REF!</v>
      </c>
      <c r="AR310" s="49"/>
    </row>
    <row r="311" spans="1:44" ht="12.75" customHeight="1" x14ac:dyDescent="0.3">
      <c r="A311" s="48">
        <v>302</v>
      </c>
      <c r="B311" s="48" t="s">
        <v>365</v>
      </c>
      <c r="C311" s="49">
        <v>248730400</v>
      </c>
      <c r="D311" s="49">
        <f t="shared" si="116"/>
        <v>806600.12351533328</v>
      </c>
      <c r="E311" s="59">
        <v>12341000</v>
      </c>
      <c r="F311" s="49">
        <f t="shared" si="140"/>
        <v>193746.02298485825</v>
      </c>
      <c r="G311" s="49">
        <f t="shared" si="117"/>
        <v>1000346</v>
      </c>
      <c r="H311" s="50">
        <v>415290.22000000003</v>
      </c>
      <c r="I311" s="51">
        <f t="shared" si="118"/>
        <v>2.4087877629287777</v>
      </c>
      <c r="J311" s="28">
        <f t="shared" si="119"/>
        <v>342614</v>
      </c>
      <c r="K311" s="28">
        <f t="shared" si="120"/>
        <v>342614</v>
      </c>
      <c r="L311" s="52">
        <f t="shared" si="121"/>
        <v>82.5</v>
      </c>
      <c r="M311" s="91"/>
      <c r="N311" s="53">
        <v>266363</v>
      </c>
      <c r="O311" s="54">
        <v>3.9399999999999998E-2</v>
      </c>
      <c r="P311" s="28">
        <f t="shared" si="122"/>
        <v>276858</v>
      </c>
      <c r="Q311" s="55">
        <f t="shared" si="123"/>
        <v>66.666149759076916</v>
      </c>
      <c r="R311" s="55">
        <f t="shared" si="124"/>
        <v>15.833850240923084</v>
      </c>
      <c r="S311" s="56">
        <f t="shared" si="125"/>
        <v>0.02</v>
      </c>
      <c r="T311" s="28">
        <f t="shared" si="126"/>
        <v>5327</v>
      </c>
      <c r="U311" s="57">
        <f t="shared" si="127"/>
        <v>0</v>
      </c>
      <c r="V311" s="57" t="e">
        <f t="shared" si="113"/>
        <v>#REF!</v>
      </c>
      <c r="W311" s="57">
        <f t="shared" si="128"/>
        <v>60429</v>
      </c>
      <c r="X311" s="50" t="e">
        <f t="shared" si="129"/>
        <v>#REF!</v>
      </c>
      <c r="Y311" s="58" t="e">
        <f t="shared" si="130"/>
        <v>#REF!</v>
      </c>
      <c r="AA311" s="28">
        <f t="shared" si="131"/>
        <v>-65756</v>
      </c>
      <c r="AB311" s="28">
        <f t="shared" si="132"/>
        <v>0</v>
      </c>
      <c r="AC311" s="28">
        <f t="shared" si="133"/>
        <v>0</v>
      </c>
      <c r="AD311" s="55" t="e">
        <f t="shared" si="134"/>
        <v>#REF!</v>
      </c>
      <c r="AG311" s="61" t="str">
        <f t="shared" si="135"/>
        <v>302</v>
      </c>
      <c r="AH311" s="62" t="str">
        <f t="shared" si="136"/>
        <v>Tyringham</v>
      </c>
      <c r="AI311" s="63">
        <f t="shared" si="137"/>
        <v>2.4087877629287777</v>
      </c>
      <c r="AJ311" s="64">
        <f t="shared" si="114"/>
        <v>82.5</v>
      </c>
      <c r="AK311" s="63">
        <f t="shared" si="138"/>
        <v>3.9399999999999998E-2</v>
      </c>
      <c r="AL311" s="57" t="e">
        <f t="shared" si="115"/>
        <v>#REF!</v>
      </c>
      <c r="AM311" s="65" t="e">
        <f t="shared" si="139"/>
        <v>#REF!</v>
      </c>
      <c r="AR311" s="49"/>
    </row>
    <row r="312" spans="1:44" ht="12.75" customHeight="1" x14ac:dyDescent="0.3">
      <c r="A312" s="48">
        <v>303</v>
      </c>
      <c r="B312" s="48" t="s">
        <v>366</v>
      </c>
      <c r="C312" s="49">
        <v>1957299900</v>
      </c>
      <c r="D312" s="49">
        <f t="shared" si="116"/>
        <v>6347267.3267785097</v>
      </c>
      <c r="E312" s="59">
        <v>579257000</v>
      </c>
      <c r="F312" s="49">
        <f t="shared" si="140"/>
        <v>9093974.5592853129</v>
      </c>
      <c r="G312" s="49">
        <f t="shared" si="117"/>
        <v>15441242</v>
      </c>
      <c r="H312" s="50">
        <v>16507244.807770627</v>
      </c>
      <c r="I312" s="51">
        <f t="shared" si="118"/>
        <v>0.93542212403193925</v>
      </c>
      <c r="J312" s="28">
        <f t="shared" si="119"/>
        <v>13618477</v>
      </c>
      <c r="K312" s="28">
        <f t="shared" si="120"/>
        <v>13618477</v>
      </c>
      <c r="L312" s="52">
        <f t="shared" si="121"/>
        <v>82.5</v>
      </c>
      <c r="M312" s="91"/>
      <c r="N312" s="53">
        <v>12516556</v>
      </c>
      <c r="O312" s="54">
        <v>5.6500000000000002E-2</v>
      </c>
      <c r="P312" s="28">
        <f t="shared" si="122"/>
        <v>13223741</v>
      </c>
      <c r="Q312" s="55">
        <f t="shared" si="123"/>
        <v>80.108710775132209</v>
      </c>
      <c r="R312" s="55">
        <f t="shared" si="124"/>
        <v>2.3912892248677906</v>
      </c>
      <c r="S312" s="56">
        <f t="shared" si="125"/>
        <v>0</v>
      </c>
      <c r="T312" s="28">
        <f t="shared" si="126"/>
        <v>0</v>
      </c>
      <c r="U312" s="57">
        <f t="shared" si="127"/>
        <v>0</v>
      </c>
      <c r="V312" s="57" t="e">
        <f t="shared" si="113"/>
        <v>#REF!</v>
      </c>
      <c r="W312" s="57">
        <f t="shared" si="128"/>
        <v>0</v>
      </c>
      <c r="X312" s="50" t="e">
        <f t="shared" si="129"/>
        <v>#REF!</v>
      </c>
      <c r="Y312" s="58" t="e">
        <f t="shared" si="130"/>
        <v>#REF!</v>
      </c>
      <c r="AA312" s="28">
        <f t="shared" si="131"/>
        <v>-394736</v>
      </c>
      <c r="AB312" s="28">
        <f t="shared" si="132"/>
        <v>-394736</v>
      </c>
      <c r="AC312" s="28">
        <f t="shared" si="133"/>
        <v>0</v>
      </c>
      <c r="AD312" s="55" t="e">
        <f t="shared" si="134"/>
        <v>#REF!</v>
      </c>
      <c r="AG312" s="61" t="str">
        <f t="shared" si="135"/>
        <v>303</v>
      </c>
      <c r="AH312" s="62" t="str">
        <f t="shared" si="136"/>
        <v>Upton</v>
      </c>
      <c r="AI312" s="63">
        <f t="shared" si="137"/>
        <v>0.93542212403193925</v>
      </c>
      <c r="AJ312" s="64">
        <f t="shared" si="114"/>
        <v>82.5</v>
      </c>
      <c r="AK312" s="63">
        <f t="shared" si="138"/>
        <v>5.6500000000000002E-2</v>
      </c>
      <c r="AL312" s="57" t="e">
        <f t="shared" si="115"/>
        <v>#REF!</v>
      </c>
      <c r="AM312" s="65" t="e">
        <f t="shared" si="139"/>
        <v>#REF!</v>
      </c>
      <c r="AR312" s="49"/>
    </row>
    <row r="313" spans="1:44" ht="12.75" customHeight="1" x14ac:dyDescent="0.3">
      <c r="A313" s="48">
        <v>304</v>
      </c>
      <c r="B313" s="48" t="s">
        <v>367</v>
      </c>
      <c r="C313" s="49">
        <v>3297648400</v>
      </c>
      <c r="D313" s="49">
        <f t="shared" si="116"/>
        <v>10693842.034388</v>
      </c>
      <c r="E313" s="59">
        <v>663750000</v>
      </c>
      <c r="F313" s="49">
        <f t="shared" si="140"/>
        <v>10420462.098387463</v>
      </c>
      <c r="G313" s="49">
        <f t="shared" si="117"/>
        <v>21114304</v>
      </c>
      <c r="H313" s="50">
        <v>25292345.355106827</v>
      </c>
      <c r="I313" s="51">
        <f t="shared" si="118"/>
        <v>0.83481004642128886</v>
      </c>
      <c r="J313" s="28">
        <f t="shared" si="119"/>
        <v>20866185</v>
      </c>
      <c r="K313" s="28">
        <f t="shared" si="120"/>
        <v>20866185</v>
      </c>
      <c r="L313" s="52">
        <f t="shared" si="121"/>
        <v>82.5</v>
      </c>
      <c r="M313" s="91"/>
      <c r="N313" s="53">
        <v>17464639</v>
      </c>
      <c r="O313" s="54">
        <v>7.1199999999999999E-2</v>
      </c>
      <c r="P313" s="28">
        <f t="shared" si="122"/>
        <v>18708121</v>
      </c>
      <c r="Q313" s="55">
        <f t="shared" si="123"/>
        <v>73.967521545891771</v>
      </c>
      <c r="R313" s="55">
        <f t="shared" si="124"/>
        <v>8.5324784541082295</v>
      </c>
      <c r="S313" s="56">
        <f t="shared" si="125"/>
        <v>0.02</v>
      </c>
      <c r="T313" s="28">
        <f t="shared" si="126"/>
        <v>349293</v>
      </c>
      <c r="U313" s="57">
        <f t="shared" si="127"/>
        <v>0</v>
      </c>
      <c r="V313" s="57" t="e">
        <f t="shared" si="113"/>
        <v>#REF!</v>
      </c>
      <c r="W313" s="57">
        <f t="shared" si="128"/>
        <v>0</v>
      </c>
      <c r="X313" s="50" t="e">
        <f t="shared" si="129"/>
        <v>#REF!</v>
      </c>
      <c r="Y313" s="58" t="e">
        <f t="shared" si="130"/>
        <v>#REF!</v>
      </c>
      <c r="AA313" s="28">
        <f t="shared" si="131"/>
        <v>-2158064</v>
      </c>
      <c r="AB313" s="28">
        <f t="shared" si="132"/>
        <v>-1808771</v>
      </c>
      <c r="AC313" s="28">
        <f t="shared" si="133"/>
        <v>0</v>
      </c>
      <c r="AD313" s="55" t="e">
        <f t="shared" si="134"/>
        <v>#REF!</v>
      </c>
      <c r="AG313" s="61" t="str">
        <f t="shared" si="135"/>
        <v>304</v>
      </c>
      <c r="AH313" s="62" t="str">
        <f t="shared" si="136"/>
        <v>Uxbridge</v>
      </c>
      <c r="AI313" s="63">
        <f t="shared" si="137"/>
        <v>0.83481004642128886</v>
      </c>
      <c r="AJ313" s="64">
        <f t="shared" si="114"/>
        <v>82.5</v>
      </c>
      <c r="AK313" s="63">
        <f t="shared" si="138"/>
        <v>7.1199999999999999E-2</v>
      </c>
      <c r="AL313" s="57" t="e">
        <f t="shared" si="115"/>
        <v>#REF!</v>
      </c>
      <c r="AM313" s="65" t="e">
        <f t="shared" si="139"/>
        <v>#REF!</v>
      </c>
      <c r="AR313" s="49"/>
    </row>
    <row r="314" spans="1:44" ht="12.75" customHeight="1" x14ac:dyDescent="0.3">
      <c r="A314" s="48">
        <v>305</v>
      </c>
      <c r="B314" s="48" t="s">
        <v>368</v>
      </c>
      <c r="C314" s="49">
        <v>7780888100</v>
      </c>
      <c r="D314" s="49">
        <f t="shared" si="116"/>
        <v>25232401.437536333</v>
      </c>
      <c r="E314" s="59">
        <v>1651425000</v>
      </c>
      <c r="F314" s="49">
        <f t="shared" si="140"/>
        <v>25926345.191456895</v>
      </c>
      <c r="G314" s="49">
        <f t="shared" si="117"/>
        <v>51158747</v>
      </c>
      <c r="H314" s="50">
        <v>49324064.921903566</v>
      </c>
      <c r="I314" s="51">
        <f t="shared" si="118"/>
        <v>1.0371964898067778</v>
      </c>
      <c r="J314" s="28">
        <f t="shared" si="119"/>
        <v>40692354</v>
      </c>
      <c r="K314" s="28">
        <f t="shared" si="120"/>
        <v>40692354</v>
      </c>
      <c r="L314" s="52">
        <f t="shared" si="121"/>
        <v>82.5</v>
      </c>
      <c r="M314" s="91"/>
      <c r="N314" s="53">
        <v>38155307</v>
      </c>
      <c r="O314" s="54">
        <v>4.2900000000000001E-2</v>
      </c>
      <c r="P314" s="28">
        <f t="shared" si="122"/>
        <v>39792170</v>
      </c>
      <c r="Q314" s="55">
        <f t="shared" si="123"/>
        <v>80.674960717459655</v>
      </c>
      <c r="R314" s="55">
        <f t="shared" si="124"/>
        <v>1.8250392825403452</v>
      </c>
      <c r="S314" s="56">
        <f t="shared" si="125"/>
        <v>0</v>
      </c>
      <c r="T314" s="28">
        <f t="shared" si="126"/>
        <v>0</v>
      </c>
      <c r="U314" s="57">
        <f t="shared" si="127"/>
        <v>0</v>
      </c>
      <c r="V314" s="57" t="e">
        <f t="shared" si="113"/>
        <v>#REF!</v>
      </c>
      <c r="W314" s="57">
        <f t="shared" si="128"/>
        <v>0</v>
      </c>
      <c r="X314" s="50" t="e">
        <f t="shared" si="129"/>
        <v>#REF!</v>
      </c>
      <c r="Y314" s="58" t="e">
        <f t="shared" si="130"/>
        <v>#REF!</v>
      </c>
      <c r="AA314" s="28">
        <f t="shared" si="131"/>
        <v>-900184</v>
      </c>
      <c r="AB314" s="28">
        <f t="shared" si="132"/>
        <v>-900184</v>
      </c>
      <c r="AC314" s="28">
        <f t="shared" si="133"/>
        <v>0</v>
      </c>
      <c r="AD314" s="55" t="e">
        <f t="shared" si="134"/>
        <v>#REF!</v>
      </c>
      <c r="AG314" s="61" t="str">
        <f t="shared" si="135"/>
        <v>305</v>
      </c>
      <c r="AH314" s="62" t="str">
        <f t="shared" si="136"/>
        <v>Wakefield</v>
      </c>
      <c r="AI314" s="63">
        <f t="shared" si="137"/>
        <v>1.0371964898067778</v>
      </c>
      <c r="AJ314" s="64">
        <f t="shared" si="114"/>
        <v>82.5</v>
      </c>
      <c r="AK314" s="63">
        <f t="shared" si="138"/>
        <v>4.2900000000000001E-2</v>
      </c>
      <c r="AL314" s="57" t="e">
        <f t="shared" si="115"/>
        <v>#REF!</v>
      </c>
      <c r="AM314" s="65" t="e">
        <f t="shared" si="139"/>
        <v>#REF!</v>
      </c>
      <c r="AR314" s="49"/>
    </row>
    <row r="315" spans="1:44" ht="12.75" customHeight="1" x14ac:dyDescent="0.3">
      <c r="A315" s="48">
        <v>306</v>
      </c>
      <c r="B315" s="48" t="s">
        <v>369</v>
      </c>
      <c r="C315" s="49">
        <v>273868800</v>
      </c>
      <c r="D315" s="49">
        <f t="shared" si="116"/>
        <v>888120.66360604134</v>
      </c>
      <c r="E315" s="59">
        <v>53769000</v>
      </c>
      <c r="F315" s="49">
        <f t="shared" si="140"/>
        <v>844139.85170349595</v>
      </c>
      <c r="G315" s="49">
        <f t="shared" si="117"/>
        <v>1732261</v>
      </c>
      <c r="H315" s="50">
        <v>3699263.1654717852</v>
      </c>
      <c r="I315" s="51">
        <f t="shared" si="118"/>
        <v>0.46827190240710442</v>
      </c>
      <c r="J315" s="28">
        <f t="shared" si="119"/>
        <v>3051892</v>
      </c>
      <c r="K315" s="28">
        <f t="shared" si="120"/>
        <v>1732261</v>
      </c>
      <c r="L315" s="52">
        <f t="shared" si="121"/>
        <v>46.83</v>
      </c>
      <c r="M315" s="91"/>
      <c r="N315" s="53">
        <v>1394958</v>
      </c>
      <c r="O315" s="54">
        <v>2.9700000000000001E-2</v>
      </c>
      <c r="P315" s="28">
        <f t="shared" si="122"/>
        <v>1436388</v>
      </c>
      <c r="Q315" s="55">
        <f t="shared" si="123"/>
        <v>38.829029883760931</v>
      </c>
      <c r="R315" s="55">
        <f t="shared" si="124"/>
        <v>8.000970116239067</v>
      </c>
      <c r="S315" s="56">
        <f t="shared" si="125"/>
        <v>0.02</v>
      </c>
      <c r="T315" s="28">
        <f t="shared" si="126"/>
        <v>27899</v>
      </c>
      <c r="U315" s="57">
        <f t="shared" si="127"/>
        <v>0</v>
      </c>
      <c r="V315" s="57" t="e">
        <f t="shared" si="113"/>
        <v>#REF!</v>
      </c>
      <c r="W315" s="57">
        <f t="shared" si="128"/>
        <v>0</v>
      </c>
      <c r="X315" s="50" t="e">
        <f t="shared" si="129"/>
        <v>#REF!</v>
      </c>
      <c r="Y315" s="58" t="e">
        <f t="shared" si="130"/>
        <v>#REF!</v>
      </c>
      <c r="AA315" s="28">
        <f t="shared" si="131"/>
        <v>-295873</v>
      </c>
      <c r="AB315" s="28">
        <f t="shared" si="132"/>
        <v>-267974</v>
      </c>
      <c r="AC315" s="28">
        <f t="shared" si="133"/>
        <v>0</v>
      </c>
      <c r="AD315" s="55" t="e">
        <f t="shared" si="134"/>
        <v>#REF!</v>
      </c>
      <c r="AG315" s="61" t="str">
        <f t="shared" si="135"/>
        <v>306</v>
      </c>
      <c r="AH315" s="62" t="str">
        <f t="shared" si="136"/>
        <v>Wales</v>
      </c>
      <c r="AI315" s="63">
        <f t="shared" si="137"/>
        <v>0.46827190240710442</v>
      </c>
      <c r="AJ315" s="64">
        <f t="shared" si="114"/>
        <v>46.83</v>
      </c>
      <c r="AK315" s="63">
        <f t="shared" si="138"/>
        <v>2.9700000000000001E-2</v>
      </c>
      <c r="AL315" s="57" t="e">
        <f t="shared" si="115"/>
        <v>#REF!</v>
      </c>
      <c r="AM315" s="65" t="e">
        <f t="shared" si="139"/>
        <v>#REF!</v>
      </c>
      <c r="AR315" s="49"/>
    </row>
    <row r="316" spans="1:44" ht="12.75" customHeight="1" x14ac:dyDescent="0.3">
      <c r="A316" s="48">
        <v>307</v>
      </c>
      <c r="B316" s="48" t="s">
        <v>370</v>
      </c>
      <c r="C316" s="49">
        <v>7392062800</v>
      </c>
      <c r="D316" s="49">
        <f t="shared" si="116"/>
        <v>23971491.894489378</v>
      </c>
      <c r="E316" s="59">
        <v>1852771000</v>
      </c>
      <c r="F316" s="49">
        <f t="shared" si="140"/>
        <v>29087352.139346797</v>
      </c>
      <c r="G316" s="49">
        <f t="shared" si="117"/>
        <v>53058844</v>
      </c>
      <c r="H316" s="50">
        <v>50919161.424563996</v>
      </c>
      <c r="I316" s="51">
        <f t="shared" si="118"/>
        <v>1.0420211667980022</v>
      </c>
      <c r="J316" s="28">
        <f t="shared" si="119"/>
        <v>42008308</v>
      </c>
      <c r="K316" s="28">
        <f t="shared" si="120"/>
        <v>42008308</v>
      </c>
      <c r="L316" s="52">
        <f t="shared" si="121"/>
        <v>82.5</v>
      </c>
      <c r="M316" s="91"/>
      <c r="N316" s="53">
        <v>41177140</v>
      </c>
      <c r="O316" s="54">
        <v>3.5700000000000003E-2</v>
      </c>
      <c r="P316" s="28">
        <f t="shared" si="122"/>
        <v>42647164</v>
      </c>
      <c r="Q316" s="55">
        <f t="shared" si="123"/>
        <v>83.754647183617038</v>
      </c>
      <c r="R316" s="55">
        <f t="shared" si="124"/>
        <v>0</v>
      </c>
      <c r="S316" s="56">
        <f t="shared" si="125"/>
        <v>0</v>
      </c>
      <c r="T316" s="28">
        <f t="shared" si="126"/>
        <v>0</v>
      </c>
      <c r="U316" s="57">
        <f t="shared" si="127"/>
        <v>638856</v>
      </c>
      <c r="V316" s="57" t="e">
        <f t="shared" si="113"/>
        <v>#REF!</v>
      </c>
      <c r="W316" s="57">
        <f t="shared" si="128"/>
        <v>0</v>
      </c>
      <c r="X316" s="50" t="e">
        <f t="shared" si="129"/>
        <v>#REF!</v>
      </c>
      <c r="Y316" s="58" t="e">
        <f t="shared" si="130"/>
        <v>#REF!</v>
      </c>
      <c r="AA316" s="28">
        <f t="shared" si="131"/>
        <v>0</v>
      </c>
      <c r="AB316" s="28">
        <f t="shared" si="132"/>
        <v>0</v>
      </c>
      <c r="AC316" s="28" t="e">
        <f t="shared" si="133"/>
        <v>#REF!</v>
      </c>
      <c r="AD316" s="55" t="e">
        <f t="shared" si="134"/>
        <v>#REF!</v>
      </c>
      <c r="AG316" s="61" t="str">
        <f t="shared" si="135"/>
        <v>307</v>
      </c>
      <c r="AH316" s="62" t="str">
        <f t="shared" si="136"/>
        <v>Walpole</v>
      </c>
      <c r="AI316" s="63">
        <f t="shared" si="137"/>
        <v>1.0420211667980022</v>
      </c>
      <c r="AJ316" s="64">
        <f t="shared" si="114"/>
        <v>82.5</v>
      </c>
      <c r="AK316" s="63">
        <f t="shared" si="138"/>
        <v>3.5700000000000003E-2</v>
      </c>
      <c r="AL316" s="57" t="e">
        <f t="shared" si="115"/>
        <v>#REF!</v>
      </c>
      <c r="AM316" s="65" t="e">
        <f t="shared" si="139"/>
        <v>#REF!</v>
      </c>
      <c r="AR316" s="49"/>
    </row>
    <row r="317" spans="1:44" ht="12.75" customHeight="1" x14ac:dyDescent="0.3">
      <c r="A317" s="48">
        <v>308</v>
      </c>
      <c r="B317" s="48" t="s">
        <v>371</v>
      </c>
      <c r="C317" s="49">
        <v>20412988200</v>
      </c>
      <c r="D317" s="49">
        <f t="shared" si="116"/>
        <v>66196648.272334389</v>
      </c>
      <c r="E317" s="59">
        <v>3118457000</v>
      </c>
      <c r="F317" s="49">
        <f t="shared" si="140"/>
        <v>48957834.989003494</v>
      </c>
      <c r="G317" s="49">
        <f t="shared" si="117"/>
        <v>115154483</v>
      </c>
      <c r="H317" s="50">
        <v>111848740.7475</v>
      </c>
      <c r="I317" s="51">
        <f t="shared" si="118"/>
        <v>1.0295554713482449</v>
      </c>
      <c r="J317" s="28">
        <f t="shared" si="119"/>
        <v>92275211</v>
      </c>
      <c r="K317" s="28">
        <f t="shared" si="120"/>
        <v>92275211</v>
      </c>
      <c r="L317" s="52">
        <f t="shared" si="121"/>
        <v>82.5</v>
      </c>
      <c r="M317" s="91"/>
      <c r="N317" s="53">
        <v>79254279</v>
      </c>
      <c r="O317" s="54">
        <v>5.8400000000000001E-2</v>
      </c>
      <c r="P317" s="28">
        <f t="shared" si="122"/>
        <v>83882729</v>
      </c>
      <c r="Q317" s="55">
        <f t="shared" si="123"/>
        <v>74.996578807593693</v>
      </c>
      <c r="R317" s="55">
        <f t="shared" si="124"/>
        <v>7.5034211924063072</v>
      </c>
      <c r="S317" s="56">
        <f t="shared" si="125"/>
        <v>0.02</v>
      </c>
      <c r="T317" s="28">
        <f t="shared" si="126"/>
        <v>1585086</v>
      </c>
      <c r="U317" s="57">
        <f t="shared" si="127"/>
        <v>0</v>
      </c>
      <c r="V317" s="57" t="e">
        <f t="shared" si="113"/>
        <v>#REF!</v>
      </c>
      <c r="W317" s="57">
        <f t="shared" si="128"/>
        <v>0</v>
      </c>
      <c r="X317" s="50" t="e">
        <f t="shared" si="129"/>
        <v>#REF!</v>
      </c>
      <c r="Y317" s="58" t="e">
        <f t="shared" si="130"/>
        <v>#REF!</v>
      </c>
      <c r="AA317" s="28">
        <f t="shared" si="131"/>
        <v>-8392482</v>
      </c>
      <c r="AB317" s="28">
        <f t="shared" si="132"/>
        <v>-6807396</v>
      </c>
      <c r="AC317" s="28">
        <f t="shared" si="133"/>
        <v>0</v>
      </c>
      <c r="AD317" s="55" t="e">
        <f t="shared" si="134"/>
        <v>#REF!</v>
      </c>
      <c r="AG317" s="61" t="str">
        <f t="shared" si="135"/>
        <v>308</v>
      </c>
      <c r="AH317" s="62" t="str">
        <f t="shared" si="136"/>
        <v>Waltham</v>
      </c>
      <c r="AI317" s="63">
        <f t="shared" si="137"/>
        <v>1.0295554713482449</v>
      </c>
      <c r="AJ317" s="64">
        <f t="shared" si="114"/>
        <v>82.5</v>
      </c>
      <c r="AK317" s="63">
        <f t="shared" si="138"/>
        <v>5.8400000000000001E-2</v>
      </c>
      <c r="AL317" s="57" t="e">
        <f t="shared" si="115"/>
        <v>#REF!</v>
      </c>
      <c r="AM317" s="65" t="e">
        <f t="shared" si="139"/>
        <v>#REF!</v>
      </c>
      <c r="AR317" s="49"/>
    </row>
    <row r="318" spans="1:44" ht="12.75" customHeight="1" x14ac:dyDescent="0.3">
      <c r="A318" s="48">
        <v>309</v>
      </c>
      <c r="B318" s="48" t="s">
        <v>372</v>
      </c>
      <c r="C318" s="49">
        <v>1138361200</v>
      </c>
      <c r="D318" s="49">
        <f t="shared" si="116"/>
        <v>3691556.3378061671</v>
      </c>
      <c r="E318" s="59">
        <v>284127000</v>
      </c>
      <c r="F318" s="49">
        <f t="shared" si="140"/>
        <v>4460617.1519827265</v>
      </c>
      <c r="G318" s="49">
        <f t="shared" si="117"/>
        <v>8152173</v>
      </c>
      <c r="H318" s="50">
        <v>23654326.14271602</v>
      </c>
      <c r="I318" s="51">
        <f t="shared" si="118"/>
        <v>0.34463771873333765</v>
      </c>
      <c r="J318" s="28">
        <f t="shared" si="119"/>
        <v>19514819</v>
      </c>
      <c r="K318" s="28">
        <f t="shared" si="120"/>
        <v>8152173</v>
      </c>
      <c r="L318" s="52">
        <f t="shared" si="121"/>
        <v>34.46</v>
      </c>
      <c r="M318" s="91"/>
      <c r="N318" s="53">
        <v>6920055</v>
      </c>
      <c r="O318" s="54">
        <v>3.6799999999999999E-2</v>
      </c>
      <c r="P318" s="28">
        <f t="shared" si="122"/>
        <v>7174713</v>
      </c>
      <c r="Q318" s="55">
        <f t="shared" si="123"/>
        <v>30.331504506668605</v>
      </c>
      <c r="R318" s="55">
        <f t="shared" si="124"/>
        <v>4.1284954933313962</v>
      </c>
      <c r="S318" s="56">
        <f t="shared" si="125"/>
        <v>0.01</v>
      </c>
      <c r="T318" s="28">
        <f t="shared" si="126"/>
        <v>69201</v>
      </c>
      <c r="U318" s="57">
        <f t="shared" si="127"/>
        <v>0</v>
      </c>
      <c r="V318" s="57" t="e">
        <f t="shared" si="113"/>
        <v>#REF!</v>
      </c>
      <c r="W318" s="57">
        <f t="shared" si="128"/>
        <v>0</v>
      </c>
      <c r="X318" s="50" t="e">
        <f t="shared" si="129"/>
        <v>#REF!</v>
      </c>
      <c r="Y318" s="58" t="e">
        <f t="shared" si="130"/>
        <v>#REF!</v>
      </c>
      <c r="AA318" s="28">
        <f t="shared" si="131"/>
        <v>-977460</v>
      </c>
      <c r="AB318" s="28">
        <f t="shared" si="132"/>
        <v>-908259</v>
      </c>
      <c r="AC318" s="28">
        <f t="shared" si="133"/>
        <v>0</v>
      </c>
      <c r="AD318" s="55" t="e">
        <f t="shared" si="134"/>
        <v>#REF!</v>
      </c>
      <c r="AG318" s="61" t="str">
        <f t="shared" si="135"/>
        <v>309</v>
      </c>
      <c r="AH318" s="62" t="str">
        <f t="shared" si="136"/>
        <v>Ware</v>
      </c>
      <c r="AI318" s="63">
        <f t="shared" si="137"/>
        <v>0.34463771873333765</v>
      </c>
      <c r="AJ318" s="64">
        <f t="shared" si="114"/>
        <v>34.46</v>
      </c>
      <c r="AK318" s="63">
        <f t="shared" si="138"/>
        <v>3.6799999999999999E-2</v>
      </c>
      <c r="AL318" s="57" t="e">
        <f t="shared" si="115"/>
        <v>#REF!</v>
      </c>
      <c r="AM318" s="65" t="e">
        <f t="shared" si="139"/>
        <v>#REF!</v>
      </c>
      <c r="AR318" s="49"/>
    </row>
    <row r="319" spans="1:44" ht="12.75" customHeight="1" x14ac:dyDescent="0.3">
      <c r="A319" s="48">
        <v>310</v>
      </c>
      <c r="B319" s="48" t="s">
        <v>373</v>
      </c>
      <c r="C319" s="49">
        <v>5953080500</v>
      </c>
      <c r="D319" s="49">
        <f t="shared" si="116"/>
        <v>19305060.686577603</v>
      </c>
      <c r="E319" s="59">
        <v>739738000</v>
      </c>
      <c r="F319" s="49">
        <f t="shared" si="140"/>
        <v>11613426.428228918</v>
      </c>
      <c r="G319" s="49">
        <f t="shared" si="117"/>
        <v>30918487</v>
      </c>
      <c r="H319" s="50">
        <v>43971255.172420137</v>
      </c>
      <c r="I319" s="51">
        <f t="shared" si="118"/>
        <v>0.70315224977686885</v>
      </c>
      <c r="J319" s="28">
        <f t="shared" si="119"/>
        <v>36276286</v>
      </c>
      <c r="K319" s="28">
        <f t="shared" si="120"/>
        <v>30918487</v>
      </c>
      <c r="L319" s="52">
        <f t="shared" si="121"/>
        <v>70.319999999999993</v>
      </c>
      <c r="M319" s="91"/>
      <c r="N319" s="53">
        <v>26091598</v>
      </c>
      <c r="O319" s="54">
        <v>3.9199999999999999E-2</v>
      </c>
      <c r="P319" s="28">
        <f t="shared" si="122"/>
        <v>27114389</v>
      </c>
      <c r="Q319" s="55">
        <f t="shared" si="123"/>
        <v>61.663895864875876</v>
      </c>
      <c r="R319" s="55">
        <f t="shared" si="124"/>
        <v>8.6561041351241172</v>
      </c>
      <c r="S319" s="56">
        <f t="shared" si="125"/>
        <v>0.02</v>
      </c>
      <c r="T319" s="28">
        <f t="shared" si="126"/>
        <v>521832</v>
      </c>
      <c r="U319" s="57">
        <f t="shared" si="127"/>
        <v>0</v>
      </c>
      <c r="V319" s="57" t="e">
        <f t="shared" si="113"/>
        <v>#REF!</v>
      </c>
      <c r="W319" s="57">
        <f t="shared" si="128"/>
        <v>0</v>
      </c>
      <c r="X319" s="50" t="e">
        <f t="shared" si="129"/>
        <v>#REF!</v>
      </c>
      <c r="Y319" s="58" t="e">
        <f t="shared" si="130"/>
        <v>#REF!</v>
      </c>
      <c r="AA319" s="28">
        <f t="shared" si="131"/>
        <v>-3804098</v>
      </c>
      <c r="AB319" s="28">
        <f t="shared" si="132"/>
        <v>-3282266</v>
      </c>
      <c r="AC319" s="28">
        <f t="shared" si="133"/>
        <v>0</v>
      </c>
      <c r="AD319" s="55" t="e">
        <f t="shared" si="134"/>
        <v>#REF!</v>
      </c>
      <c r="AG319" s="61" t="str">
        <f t="shared" si="135"/>
        <v>310</v>
      </c>
      <c r="AH319" s="62" t="str">
        <f t="shared" si="136"/>
        <v>Wareham</v>
      </c>
      <c r="AI319" s="63">
        <f t="shared" si="137"/>
        <v>0.70315224977686885</v>
      </c>
      <c r="AJ319" s="64">
        <f t="shared" si="114"/>
        <v>70.319999999999993</v>
      </c>
      <c r="AK319" s="63">
        <f t="shared" si="138"/>
        <v>3.9199999999999999E-2</v>
      </c>
      <c r="AL319" s="57" t="e">
        <f t="shared" si="115"/>
        <v>#REF!</v>
      </c>
      <c r="AM319" s="65" t="e">
        <f t="shared" si="139"/>
        <v>#REF!</v>
      </c>
      <c r="AR319" s="49"/>
    </row>
    <row r="320" spans="1:44" ht="12.75" customHeight="1" x14ac:dyDescent="0.3">
      <c r="A320" s="48">
        <v>311</v>
      </c>
      <c r="B320" s="48" t="s">
        <v>374</v>
      </c>
      <c r="C320" s="49">
        <v>615635800</v>
      </c>
      <c r="D320" s="49">
        <f t="shared" si="116"/>
        <v>1996426.3006068459</v>
      </c>
      <c r="E320" s="59">
        <v>126610000</v>
      </c>
      <c r="F320" s="49">
        <f t="shared" si="140"/>
        <v>1987698.2392118066</v>
      </c>
      <c r="G320" s="49">
        <f t="shared" si="117"/>
        <v>3984125</v>
      </c>
      <c r="H320" s="50">
        <v>11221387.968537711</v>
      </c>
      <c r="I320" s="51">
        <f t="shared" si="118"/>
        <v>0.35504743363036773</v>
      </c>
      <c r="J320" s="28">
        <f t="shared" si="119"/>
        <v>9257645</v>
      </c>
      <c r="K320" s="28">
        <f t="shared" si="120"/>
        <v>3984125</v>
      </c>
      <c r="L320" s="52">
        <f t="shared" si="121"/>
        <v>35.5</v>
      </c>
      <c r="M320" s="91"/>
      <c r="N320" s="53">
        <v>3337552</v>
      </c>
      <c r="O320" s="54">
        <v>6.8099999999999994E-2</v>
      </c>
      <c r="P320" s="28">
        <f t="shared" si="122"/>
        <v>3564839</v>
      </c>
      <c r="Q320" s="55">
        <f t="shared" si="123"/>
        <v>31.768253713310866</v>
      </c>
      <c r="R320" s="55">
        <f t="shared" si="124"/>
        <v>3.731746286689134</v>
      </c>
      <c r="S320" s="56">
        <f t="shared" si="125"/>
        <v>0.01</v>
      </c>
      <c r="T320" s="28">
        <f t="shared" si="126"/>
        <v>33376</v>
      </c>
      <c r="U320" s="57">
        <f t="shared" si="127"/>
        <v>0</v>
      </c>
      <c r="V320" s="57" t="e">
        <f t="shared" si="113"/>
        <v>#REF!</v>
      </c>
      <c r="W320" s="57">
        <f t="shared" si="128"/>
        <v>0</v>
      </c>
      <c r="X320" s="50" t="e">
        <f t="shared" si="129"/>
        <v>#REF!</v>
      </c>
      <c r="Y320" s="58" t="e">
        <f t="shared" si="130"/>
        <v>#REF!</v>
      </c>
      <c r="AA320" s="28">
        <f t="shared" si="131"/>
        <v>-419286</v>
      </c>
      <c r="AB320" s="28">
        <f t="shared" si="132"/>
        <v>-385910</v>
      </c>
      <c r="AC320" s="28">
        <f t="shared" si="133"/>
        <v>0</v>
      </c>
      <c r="AD320" s="55" t="e">
        <f t="shared" si="134"/>
        <v>#REF!</v>
      </c>
      <c r="AG320" s="61" t="str">
        <f t="shared" si="135"/>
        <v>311</v>
      </c>
      <c r="AH320" s="62" t="str">
        <f t="shared" si="136"/>
        <v>Warren</v>
      </c>
      <c r="AI320" s="63">
        <f t="shared" si="137"/>
        <v>0.35504743363036773</v>
      </c>
      <c r="AJ320" s="64">
        <f t="shared" si="114"/>
        <v>35.5</v>
      </c>
      <c r="AK320" s="63">
        <f t="shared" si="138"/>
        <v>6.8099999999999994E-2</v>
      </c>
      <c r="AL320" s="57" t="e">
        <f t="shared" si="115"/>
        <v>#REF!</v>
      </c>
      <c r="AM320" s="65" t="e">
        <f t="shared" si="139"/>
        <v>#REF!</v>
      </c>
      <c r="AR320" s="49"/>
    </row>
    <row r="321" spans="1:44" ht="12.75" customHeight="1" x14ac:dyDescent="0.3">
      <c r="A321" s="48">
        <v>312</v>
      </c>
      <c r="B321" s="48" t="s">
        <v>375</v>
      </c>
      <c r="C321" s="49">
        <v>126808400</v>
      </c>
      <c r="D321" s="49">
        <f t="shared" si="116"/>
        <v>411223.03949489805</v>
      </c>
      <c r="E321" s="59">
        <v>21114000</v>
      </c>
      <c r="F321" s="49">
        <f t="shared" si="140"/>
        <v>331476.66552972182</v>
      </c>
      <c r="G321" s="49">
        <f t="shared" si="117"/>
        <v>742700</v>
      </c>
      <c r="H321" s="50">
        <v>708363.17652566114</v>
      </c>
      <c r="I321" s="51">
        <f t="shared" si="118"/>
        <v>1.0484734732298651</v>
      </c>
      <c r="J321" s="28">
        <f t="shared" si="119"/>
        <v>584400</v>
      </c>
      <c r="K321" s="28">
        <f t="shared" si="120"/>
        <v>584400</v>
      </c>
      <c r="L321" s="52">
        <f t="shared" si="121"/>
        <v>82.5</v>
      </c>
      <c r="M321" s="91"/>
      <c r="N321" s="53">
        <v>579265</v>
      </c>
      <c r="O321" s="54">
        <v>3.4200000000000001E-2</v>
      </c>
      <c r="P321" s="28">
        <f t="shared" si="122"/>
        <v>599076</v>
      </c>
      <c r="Q321" s="55">
        <f t="shared" si="123"/>
        <v>84.571872148734982</v>
      </c>
      <c r="R321" s="55">
        <f t="shared" si="124"/>
        <v>0</v>
      </c>
      <c r="S321" s="56">
        <f t="shared" si="125"/>
        <v>0</v>
      </c>
      <c r="T321" s="28">
        <f t="shared" si="126"/>
        <v>0</v>
      </c>
      <c r="U321" s="57">
        <f t="shared" si="127"/>
        <v>14676</v>
      </c>
      <c r="V321" s="57" t="e">
        <f t="shared" si="113"/>
        <v>#REF!</v>
      </c>
      <c r="W321" s="57">
        <f t="shared" si="128"/>
        <v>0</v>
      </c>
      <c r="X321" s="50" t="e">
        <f t="shared" si="129"/>
        <v>#REF!</v>
      </c>
      <c r="Y321" s="58" t="e">
        <f t="shared" si="130"/>
        <v>#REF!</v>
      </c>
      <c r="AA321" s="28">
        <f t="shared" si="131"/>
        <v>0</v>
      </c>
      <c r="AB321" s="28">
        <f t="shared" si="132"/>
        <v>0</v>
      </c>
      <c r="AC321" s="28" t="e">
        <f t="shared" si="133"/>
        <v>#REF!</v>
      </c>
      <c r="AD321" s="55" t="e">
        <f t="shared" si="134"/>
        <v>#REF!</v>
      </c>
      <c r="AG321" s="61" t="str">
        <f t="shared" si="135"/>
        <v>312</v>
      </c>
      <c r="AH321" s="62" t="str">
        <f t="shared" si="136"/>
        <v>Warwick</v>
      </c>
      <c r="AI321" s="63">
        <f t="shared" si="137"/>
        <v>1.0484734732298651</v>
      </c>
      <c r="AJ321" s="64">
        <f t="shared" si="114"/>
        <v>82.5</v>
      </c>
      <c r="AK321" s="63">
        <f t="shared" si="138"/>
        <v>3.4200000000000001E-2</v>
      </c>
      <c r="AL321" s="57" t="e">
        <f t="shared" si="115"/>
        <v>#REF!</v>
      </c>
      <c r="AM321" s="65" t="e">
        <f t="shared" si="139"/>
        <v>#REF!</v>
      </c>
      <c r="AR321" s="49"/>
    </row>
    <row r="322" spans="1:44" ht="12.75" customHeight="1" x14ac:dyDescent="0.3">
      <c r="A322" s="48">
        <v>313</v>
      </c>
      <c r="B322" s="48" t="s">
        <v>376</v>
      </c>
      <c r="C322" s="49">
        <v>115485200</v>
      </c>
      <c r="D322" s="49">
        <f t="shared" si="116"/>
        <v>374503.38432372146</v>
      </c>
      <c r="E322" s="59">
        <v>17612000</v>
      </c>
      <c r="F322" s="49">
        <f t="shared" si="140"/>
        <v>276497.44403284369</v>
      </c>
      <c r="G322" s="49">
        <f t="shared" si="117"/>
        <v>651001</v>
      </c>
      <c r="H322" s="50">
        <v>845691.75488563976</v>
      </c>
      <c r="I322" s="51">
        <f t="shared" si="118"/>
        <v>0.76978520393406558</v>
      </c>
      <c r="J322" s="28">
        <f t="shared" si="119"/>
        <v>697696</v>
      </c>
      <c r="K322" s="28">
        <f t="shared" si="120"/>
        <v>651001</v>
      </c>
      <c r="L322" s="52">
        <f t="shared" si="121"/>
        <v>76.98</v>
      </c>
      <c r="M322" s="91"/>
      <c r="N322" s="53">
        <v>604121</v>
      </c>
      <c r="O322" s="54">
        <v>4.5600000000000002E-2</v>
      </c>
      <c r="P322" s="28">
        <f t="shared" si="122"/>
        <v>631669</v>
      </c>
      <c r="Q322" s="55">
        <f t="shared" si="123"/>
        <v>74.692581114902623</v>
      </c>
      <c r="R322" s="55">
        <f t="shared" si="124"/>
        <v>2.2874188850973809</v>
      </c>
      <c r="S322" s="56">
        <f t="shared" si="125"/>
        <v>0</v>
      </c>
      <c r="T322" s="28">
        <f t="shared" si="126"/>
        <v>0</v>
      </c>
      <c r="U322" s="57">
        <f t="shared" si="127"/>
        <v>0</v>
      </c>
      <c r="V322" s="57" t="e">
        <f t="shared" si="113"/>
        <v>#REF!</v>
      </c>
      <c r="W322" s="57">
        <f t="shared" si="128"/>
        <v>0</v>
      </c>
      <c r="X322" s="50" t="e">
        <f t="shared" si="129"/>
        <v>#REF!</v>
      </c>
      <c r="Y322" s="58" t="e">
        <f t="shared" si="130"/>
        <v>#REF!</v>
      </c>
      <c r="AA322" s="28">
        <f t="shared" si="131"/>
        <v>-19332</v>
      </c>
      <c r="AB322" s="28">
        <f t="shared" si="132"/>
        <v>-19332</v>
      </c>
      <c r="AC322" s="28">
        <f t="shared" si="133"/>
        <v>0</v>
      </c>
      <c r="AD322" s="55" t="e">
        <f t="shared" si="134"/>
        <v>#REF!</v>
      </c>
      <c r="AG322" s="61" t="str">
        <f t="shared" si="135"/>
        <v>313</v>
      </c>
      <c r="AH322" s="62" t="str">
        <f t="shared" si="136"/>
        <v>Washington</v>
      </c>
      <c r="AI322" s="63">
        <f t="shared" si="137"/>
        <v>0.76978520393406558</v>
      </c>
      <c r="AJ322" s="64">
        <f t="shared" si="114"/>
        <v>76.98</v>
      </c>
      <c r="AK322" s="63">
        <f t="shared" si="138"/>
        <v>4.5600000000000002E-2</v>
      </c>
      <c r="AL322" s="57" t="e">
        <f t="shared" si="115"/>
        <v>#REF!</v>
      </c>
      <c r="AM322" s="65" t="e">
        <f t="shared" si="139"/>
        <v>#REF!</v>
      </c>
      <c r="AR322" s="49"/>
    </row>
    <row r="323" spans="1:44" ht="12.75" customHeight="1" x14ac:dyDescent="0.3">
      <c r="A323" s="48">
        <v>314</v>
      </c>
      <c r="B323" s="48" t="s">
        <v>377</v>
      </c>
      <c r="C323" s="49">
        <v>13143218800</v>
      </c>
      <c r="D323" s="49">
        <f t="shared" si="116"/>
        <v>42621737.863441907</v>
      </c>
      <c r="E323" s="59">
        <v>2284307000</v>
      </c>
      <c r="F323" s="49">
        <f t="shared" si="140"/>
        <v>35862198.892024361</v>
      </c>
      <c r="G323" s="49">
        <f t="shared" si="117"/>
        <v>78483937</v>
      </c>
      <c r="H323" s="50">
        <v>45294898.797560006</v>
      </c>
      <c r="I323" s="51">
        <f t="shared" si="118"/>
        <v>1.7327323624405107</v>
      </c>
      <c r="J323" s="28">
        <f t="shared" si="119"/>
        <v>37368292</v>
      </c>
      <c r="K323" s="28">
        <f t="shared" si="120"/>
        <v>37368292</v>
      </c>
      <c r="L323" s="52">
        <f t="shared" si="121"/>
        <v>82.5</v>
      </c>
      <c r="M323" s="91"/>
      <c r="N323" s="53">
        <v>34885791</v>
      </c>
      <c r="O323" s="54">
        <v>7.7299999999999994E-2</v>
      </c>
      <c r="P323" s="28">
        <f t="shared" si="122"/>
        <v>37582463</v>
      </c>
      <c r="Q323" s="55">
        <f t="shared" si="123"/>
        <v>82.972837996548364</v>
      </c>
      <c r="R323" s="55">
        <f t="shared" si="124"/>
        <v>0</v>
      </c>
      <c r="S323" s="56">
        <f t="shared" si="125"/>
        <v>0</v>
      </c>
      <c r="T323" s="28">
        <f t="shared" si="126"/>
        <v>0</v>
      </c>
      <c r="U323" s="57">
        <f t="shared" si="127"/>
        <v>214171</v>
      </c>
      <c r="V323" s="57" t="e">
        <f t="shared" si="113"/>
        <v>#REF!</v>
      </c>
      <c r="W323" s="57">
        <f t="shared" si="128"/>
        <v>0</v>
      </c>
      <c r="X323" s="50" t="e">
        <f t="shared" si="129"/>
        <v>#REF!</v>
      </c>
      <c r="Y323" s="58" t="e">
        <f t="shared" si="130"/>
        <v>#REF!</v>
      </c>
      <c r="AA323" s="28">
        <f t="shared" si="131"/>
        <v>0</v>
      </c>
      <c r="AB323" s="28">
        <f t="shared" si="132"/>
        <v>0</v>
      </c>
      <c r="AC323" s="28" t="e">
        <f t="shared" si="133"/>
        <v>#REF!</v>
      </c>
      <c r="AD323" s="55" t="e">
        <f t="shared" si="134"/>
        <v>#REF!</v>
      </c>
      <c r="AG323" s="61" t="str">
        <f t="shared" si="135"/>
        <v>314</v>
      </c>
      <c r="AH323" s="62" t="str">
        <f t="shared" si="136"/>
        <v>Watertown</v>
      </c>
      <c r="AI323" s="63">
        <f t="shared" si="137"/>
        <v>1.7327323624405107</v>
      </c>
      <c r="AJ323" s="64">
        <f t="shared" si="114"/>
        <v>82.5</v>
      </c>
      <c r="AK323" s="63">
        <f t="shared" si="138"/>
        <v>7.7299999999999994E-2</v>
      </c>
      <c r="AL323" s="57" t="e">
        <f t="shared" si="115"/>
        <v>#REF!</v>
      </c>
      <c r="AM323" s="65" t="e">
        <f t="shared" si="139"/>
        <v>#REF!</v>
      </c>
      <c r="AR323" s="49"/>
    </row>
    <row r="324" spans="1:44" ht="12.75" customHeight="1" x14ac:dyDescent="0.3">
      <c r="A324" s="48">
        <v>315</v>
      </c>
      <c r="B324" s="48" t="s">
        <v>378</v>
      </c>
      <c r="C324" s="49">
        <v>5762993800</v>
      </c>
      <c r="D324" s="49">
        <f t="shared" si="116"/>
        <v>18688634.404552478</v>
      </c>
      <c r="E324" s="59">
        <v>2642971000</v>
      </c>
      <c r="F324" s="49">
        <f t="shared" si="140"/>
        <v>41493000.576477908</v>
      </c>
      <c r="G324" s="49">
        <f t="shared" si="117"/>
        <v>60181635</v>
      </c>
      <c r="H324" s="50">
        <v>35459917.689330004</v>
      </c>
      <c r="I324" s="51">
        <f t="shared" si="118"/>
        <v>1.6971735672727981</v>
      </c>
      <c r="J324" s="28">
        <f t="shared" si="119"/>
        <v>29254432</v>
      </c>
      <c r="K324" s="28">
        <f t="shared" si="120"/>
        <v>29254432</v>
      </c>
      <c r="L324" s="52">
        <f t="shared" si="121"/>
        <v>82.5</v>
      </c>
      <c r="M324" s="91"/>
      <c r="N324" s="53">
        <v>27971884</v>
      </c>
      <c r="O324" s="54">
        <v>3.6200000000000003E-2</v>
      </c>
      <c r="P324" s="28">
        <f t="shared" si="122"/>
        <v>28984466</v>
      </c>
      <c r="Q324" s="55">
        <f t="shared" si="123"/>
        <v>81.738672531441082</v>
      </c>
      <c r="R324" s="55">
        <f t="shared" si="124"/>
        <v>0.76132746855891753</v>
      </c>
      <c r="S324" s="56">
        <f t="shared" si="125"/>
        <v>0</v>
      </c>
      <c r="T324" s="28">
        <f t="shared" si="126"/>
        <v>0</v>
      </c>
      <c r="U324" s="57">
        <f t="shared" si="127"/>
        <v>0</v>
      </c>
      <c r="V324" s="57" t="e">
        <f t="shared" si="113"/>
        <v>#REF!</v>
      </c>
      <c r="W324" s="57">
        <f t="shared" si="128"/>
        <v>0</v>
      </c>
      <c r="X324" s="50" t="e">
        <f t="shared" si="129"/>
        <v>#REF!</v>
      </c>
      <c r="Y324" s="58" t="e">
        <f t="shared" si="130"/>
        <v>#REF!</v>
      </c>
      <c r="AA324" s="28">
        <f t="shared" si="131"/>
        <v>-269966</v>
      </c>
      <c r="AB324" s="28">
        <f t="shared" si="132"/>
        <v>-269966</v>
      </c>
      <c r="AC324" s="28">
        <f t="shared" si="133"/>
        <v>0</v>
      </c>
      <c r="AD324" s="55" t="e">
        <f t="shared" si="134"/>
        <v>#REF!</v>
      </c>
      <c r="AG324" s="61" t="str">
        <f t="shared" si="135"/>
        <v>315</v>
      </c>
      <c r="AH324" s="62" t="str">
        <f t="shared" si="136"/>
        <v>Wayland</v>
      </c>
      <c r="AI324" s="63">
        <f t="shared" si="137"/>
        <v>1.6971735672727981</v>
      </c>
      <c r="AJ324" s="64">
        <f t="shared" si="114"/>
        <v>82.5</v>
      </c>
      <c r="AK324" s="63">
        <f t="shared" si="138"/>
        <v>3.6200000000000003E-2</v>
      </c>
      <c r="AL324" s="57" t="e">
        <f t="shared" si="115"/>
        <v>#REF!</v>
      </c>
      <c r="AM324" s="65" t="e">
        <f t="shared" si="139"/>
        <v>#REF!</v>
      </c>
      <c r="AR324" s="49"/>
    </row>
    <row r="325" spans="1:44" ht="12.75" customHeight="1" x14ac:dyDescent="0.3">
      <c r="A325" s="48">
        <v>316</v>
      </c>
      <c r="B325" s="48" t="s">
        <v>379</v>
      </c>
      <c r="C325" s="49">
        <v>2737484000</v>
      </c>
      <c r="D325" s="49">
        <f t="shared" si="116"/>
        <v>8877302.2216876131</v>
      </c>
      <c r="E325" s="59">
        <v>596591000</v>
      </c>
      <c r="F325" s="49">
        <f t="shared" si="140"/>
        <v>9366107.5762547255</v>
      </c>
      <c r="G325" s="49">
        <f t="shared" si="117"/>
        <v>18243410</v>
      </c>
      <c r="H325" s="50">
        <v>38862519.887256138</v>
      </c>
      <c r="I325" s="51">
        <f t="shared" si="118"/>
        <v>0.46943456196165007</v>
      </c>
      <c r="J325" s="28">
        <f t="shared" si="119"/>
        <v>32061579</v>
      </c>
      <c r="K325" s="28">
        <f t="shared" si="120"/>
        <v>18243410</v>
      </c>
      <c r="L325" s="52">
        <f t="shared" si="121"/>
        <v>46.94</v>
      </c>
      <c r="M325" s="91"/>
      <c r="N325" s="53">
        <v>14853186</v>
      </c>
      <c r="O325" s="54">
        <v>4.0199999999999993E-2</v>
      </c>
      <c r="P325" s="28">
        <f t="shared" si="122"/>
        <v>15450284</v>
      </c>
      <c r="Q325" s="55">
        <f t="shared" si="123"/>
        <v>39.756258844827208</v>
      </c>
      <c r="R325" s="55">
        <f t="shared" si="124"/>
        <v>7.1837411551727897</v>
      </c>
      <c r="S325" s="56">
        <f t="shared" si="125"/>
        <v>0.01</v>
      </c>
      <c r="T325" s="28">
        <f t="shared" si="126"/>
        <v>148532</v>
      </c>
      <c r="U325" s="57">
        <f t="shared" si="127"/>
        <v>0</v>
      </c>
      <c r="V325" s="57" t="e">
        <f t="shared" si="113"/>
        <v>#REF!</v>
      </c>
      <c r="W325" s="57">
        <f t="shared" si="128"/>
        <v>0</v>
      </c>
      <c r="X325" s="50" t="e">
        <f t="shared" si="129"/>
        <v>#REF!</v>
      </c>
      <c r="Y325" s="58" t="e">
        <f t="shared" si="130"/>
        <v>#REF!</v>
      </c>
      <c r="AA325" s="28">
        <f t="shared" si="131"/>
        <v>-2793126</v>
      </c>
      <c r="AB325" s="28">
        <f t="shared" si="132"/>
        <v>-2644594</v>
      </c>
      <c r="AC325" s="28">
        <f t="shared" si="133"/>
        <v>0</v>
      </c>
      <c r="AD325" s="55" t="e">
        <f t="shared" si="134"/>
        <v>#REF!</v>
      </c>
      <c r="AG325" s="61" t="str">
        <f t="shared" si="135"/>
        <v>316</v>
      </c>
      <c r="AH325" s="62" t="str">
        <f t="shared" si="136"/>
        <v>Webster</v>
      </c>
      <c r="AI325" s="63">
        <f t="shared" si="137"/>
        <v>0.46943456196165007</v>
      </c>
      <c r="AJ325" s="64">
        <f t="shared" si="114"/>
        <v>46.94</v>
      </c>
      <c r="AK325" s="63">
        <f t="shared" si="138"/>
        <v>4.0199999999999993E-2</v>
      </c>
      <c r="AL325" s="57" t="e">
        <f t="shared" si="115"/>
        <v>#REF!</v>
      </c>
      <c r="AM325" s="65" t="e">
        <f t="shared" si="139"/>
        <v>#REF!</v>
      </c>
      <c r="AR325" s="49"/>
    </row>
    <row r="326" spans="1:44" ht="12.75" customHeight="1" x14ac:dyDescent="0.3">
      <c r="A326" s="48">
        <v>317</v>
      </c>
      <c r="B326" s="48" t="s">
        <v>380</v>
      </c>
      <c r="C326" s="49">
        <v>18013343600</v>
      </c>
      <c r="D326" s="49">
        <f t="shared" si="116"/>
        <v>58414914.995047405</v>
      </c>
      <c r="E326" s="59">
        <v>7073771000</v>
      </c>
      <c r="F326" s="49">
        <f t="shared" si="140"/>
        <v>111053804.29103182</v>
      </c>
      <c r="G326" s="49">
        <f t="shared" si="117"/>
        <v>169468719</v>
      </c>
      <c r="H326" s="50">
        <v>53429110.800812773</v>
      </c>
      <c r="I326" s="51">
        <f t="shared" si="118"/>
        <v>3.171842399395163</v>
      </c>
      <c r="J326" s="28">
        <f t="shared" si="119"/>
        <v>44079016</v>
      </c>
      <c r="K326" s="28">
        <f t="shared" si="120"/>
        <v>44079016</v>
      </c>
      <c r="L326" s="52">
        <f t="shared" si="121"/>
        <v>82.5</v>
      </c>
      <c r="M326" s="91"/>
      <c r="N326" s="53">
        <v>44211008</v>
      </c>
      <c r="O326" s="54">
        <v>4.6300000000000001E-2</v>
      </c>
      <c r="P326" s="28">
        <f t="shared" si="122"/>
        <v>46257978</v>
      </c>
      <c r="Q326" s="55">
        <f t="shared" si="123"/>
        <v>86.578229183811004</v>
      </c>
      <c r="R326" s="55">
        <f t="shared" si="124"/>
        <v>0</v>
      </c>
      <c r="S326" s="56">
        <f t="shared" si="125"/>
        <v>0</v>
      </c>
      <c r="T326" s="28">
        <f t="shared" si="126"/>
        <v>0</v>
      </c>
      <c r="U326" s="57">
        <f t="shared" si="127"/>
        <v>2178962</v>
      </c>
      <c r="V326" s="57" t="e">
        <f t="shared" si="113"/>
        <v>#REF!</v>
      </c>
      <c r="W326" s="57">
        <f t="shared" si="128"/>
        <v>0</v>
      </c>
      <c r="X326" s="50" t="e">
        <f t="shared" si="129"/>
        <v>#REF!</v>
      </c>
      <c r="Y326" s="58" t="e">
        <f t="shared" si="130"/>
        <v>#REF!</v>
      </c>
      <c r="AA326" s="28">
        <f t="shared" si="131"/>
        <v>0</v>
      </c>
      <c r="AB326" s="28">
        <f t="shared" si="132"/>
        <v>0</v>
      </c>
      <c r="AC326" s="28" t="e">
        <f t="shared" si="133"/>
        <v>#REF!</v>
      </c>
      <c r="AD326" s="55" t="e">
        <f t="shared" si="134"/>
        <v>#REF!</v>
      </c>
      <c r="AG326" s="61" t="str">
        <f t="shared" si="135"/>
        <v>317</v>
      </c>
      <c r="AH326" s="62" t="str">
        <f t="shared" si="136"/>
        <v>Wellesley</v>
      </c>
      <c r="AI326" s="63">
        <f t="shared" si="137"/>
        <v>3.171842399395163</v>
      </c>
      <c r="AJ326" s="64">
        <f t="shared" si="114"/>
        <v>82.5</v>
      </c>
      <c r="AK326" s="63">
        <f t="shared" si="138"/>
        <v>4.6300000000000001E-2</v>
      </c>
      <c r="AL326" s="57" t="e">
        <f t="shared" si="115"/>
        <v>#REF!</v>
      </c>
      <c r="AM326" s="65" t="e">
        <f t="shared" si="139"/>
        <v>#REF!</v>
      </c>
      <c r="AR326" s="49"/>
    </row>
    <row r="327" spans="1:44" ht="12.75" customHeight="1" x14ac:dyDescent="0.3">
      <c r="A327" s="48">
        <v>318</v>
      </c>
      <c r="B327" s="48" t="s">
        <v>381</v>
      </c>
      <c r="C327" s="49">
        <v>4268753100</v>
      </c>
      <c r="D327" s="49">
        <f t="shared" si="116"/>
        <v>13843007.439848373</v>
      </c>
      <c r="E327" s="59">
        <v>199482000</v>
      </c>
      <c r="F327" s="49">
        <f t="shared" si="140"/>
        <v>3131743.3074358231</v>
      </c>
      <c r="G327" s="49">
        <f t="shared" si="117"/>
        <v>16974751</v>
      </c>
      <c r="H327" s="50">
        <v>3740806.7508048802</v>
      </c>
      <c r="I327" s="51">
        <f t="shared" si="118"/>
        <v>4.5377246489270462</v>
      </c>
      <c r="J327" s="28">
        <f t="shared" si="119"/>
        <v>3086166</v>
      </c>
      <c r="K327" s="28">
        <f t="shared" si="120"/>
        <v>3086166</v>
      </c>
      <c r="L327" s="52">
        <f t="shared" si="121"/>
        <v>82.5</v>
      </c>
      <c r="M327" s="91"/>
      <c r="N327" s="53">
        <v>2983422</v>
      </c>
      <c r="O327" s="54">
        <v>4.0399999999999998E-2</v>
      </c>
      <c r="P327" s="28">
        <f t="shared" si="122"/>
        <v>3103952</v>
      </c>
      <c r="Q327" s="55">
        <f t="shared" si="123"/>
        <v>82.975470447174175</v>
      </c>
      <c r="R327" s="55">
        <f t="shared" si="124"/>
        <v>0</v>
      </c>
      <c r="S327" s="56">
        <f t="shared" si="125"/>
        <v>0</v>
      </c>
      <c r="T327" s="28">
        <f t="shared" si="126"/>
        <v>0</v>
      </c>
      <c r="U327" s="57">
        <f t="shared" si="127"/>
        <v>17786</v>
      </c>
      <c r="V327" s="57" t="e">
        <f t="shared" si="113"/>
        <v>#REF!</v>
      </c>
      <c r="W327" s="57">
        <f t="shared" si="128"/>
        <v>0</v>
      </c>
      <c r="X327" s="50" t="e">
        <f t="shared" si="129"/>
        <v>#REF!</v>
      </c>
      <c r="Y327" s="58" t="e">
        <f t="shared" si="130"/>
        <v>#REF!</v>
      </c>
      <c r="AA327" s="28">
        <f t="shared" si="131"/>
        <v>0</v>
      </c>
      <c r="AB327" s="28">
        <f t="shared" si="132"/>
        <v>0</v>
      </c>
      <c r="AC327" s="28" t="e">
        <f t="shared" si="133"/>
        <v>#REF!</v>
      </c>
      <c r="AD327" s="55" t="e">
        <f t="shared" si="134"/>
        <v>#REF!</v>
      </c>
      <c r="AG327" s="61" t="str">
        <f t="shared" si="135"/>
        <v>318</v>
      </c>
      <c r="AH327" s="62" t="str">
        <f t="shared" si="136"/>
        <v>Wellfleet</v>
      </c>
      <c r="AI327" s="63">
        <f t="shared" si="137"/>
        <v>4.5377246489270462</v>
      </c>
      <c r="AJ327" s="64">
        <f t="shared" si="114"/>
        <v>82.5</v>
      </c>
      <c r="AK327" s="63">
        <f t="shared" si="138"/>
        <v>4.0399999999999998E-2</v>
      </c>
      <c r="AL327" s="57" t="e">
        <f t="shared" si="115"/>
        <v>#REF!</v>
      </c>
      <c r="AM327" s="65" t="e">
        <f t="shared" si="139"/>
        <v>#REF!</v>
      </c>
      <c r="AR327" s="49"/>
    </row>
    <row r="328" spans="1:44" ht="12.75" customHeight="1" x14ac:dyDescent="0.3">
      <c r="A328" s="48">
        <v>319</v>
      </c>
      <c r="B328" s="48" t="s">
        <v>382</v>
      </c>
      <c r="C328" s="49">
        <v>137073900</v>
      </c>
      <c r="D328" s="49">
        <f t="shared" si="116"/>
        <v>444512.71203973639</v>
      </c>
      <c r="E328" s="59">
        <v>20938000</v>
      </c>
      <c r="F328" s="49">
        <f t="shared" si="140"/>
        <v>328713.57501474454</v>
      </c>
      <c r="G328" s="49">
        <f t="shared" si="117"/>
        <v>773226</v>
      </c>
      <c r="H328" s="50">
        <v>1727296.4335351684</v>
      </c>
      <c r="I328" s="51">
        <f t="shared" si="118"/>
        <v>0.44765101402859858</v>
      </c>
      <c r="J328" s="28">
        <f t="shared" si="119"/>
        <v>1425020</v>
      </c>
      <c r="K328" s="28">
        <f t="shared" si="120"/>
        <v>773226</v>
      </c>
      <c r="L328" s="52">
        <f t="shared" si="121"/>
        <v>44.77</v>
      </c>
      <c r="M328" s="91"/>
      <c r="N328" s="53">
        <v>681963</v>
      </c>
      <c r="O328" s="54">
        <v>1.3000000000000001E-2</v>
      </c>
      <c r="P328" s="28">
        <f t="shared" si="122"/>
        <v>690829</v>
      </c>
      <c r="Q328" s="55">
        <f t="shared" si="123"/>
        <v>39.994814241937384</v>
      </c>
      <c r="R328" s="55">
        <f t="shared" si="124"/>
        <v>4.7751857580626194</v>
      </c>
      <c r="S328" s="56">
        <f t="shared" si="125"/>
        <v>0.01</v>
      </c>
      <c r="T328" s="28">
        <f t="shared" si="126"/>
        <v>6820</v>
      </c>
      <c r="U328" s="57">
        <f t="shared" si="127"/>
        <v>0</v>
      </c>
      <c r="V328" s="57" t="e">
        <f t="shared" si="113"/>
        <v>#REF!</v>
      </c>
      <c r="W328" s="57">
        <f t="shared" si="128"/>
        <v>0</v>
      </c>
      <c r="X328" s="50" t="e">
        <f t="shared" si="129"/>
        <v>#REF!</v>
      </c>
      <c r="Y328" s="58" t="e">
        <f t="shared" si="130"/>
        <v>#REF!</v>
      </c>
      <c r="AA328" s="28">
        <f t="shared" si="131"/>
        <v>-82397</v>
      </c>
      <c r="AB328" s="28">
        <f t="shared" si="132"/>
        <v>-75577</v>
      </c>
      <c r="AC328" s="28">
        <f t="shared" si="133"/>
        <v>0</v>
      </c>
      <c r="AD328" s="55" t="e">
        <f t="shared" si="134"/>
        <v>#REF!</v>
      </c>
      <c r="AG328" s="61" t="str">
        <f t="shared" si="135"/>
        <v>319</v>
      </c>
      <c r="AH328" s="62" t="str">
        <f t="shared" si="136"/>
        <v>Wendell</v>
      </c>
      <c r="AI328" s="63">
        <f t="shared" si="137"/>
        <v>0.44765101402859858</v>
      </c>
      <c r="AJ328" s="64">
        <f t="shared" si="114"/>
        <v>44.77</v>
      </c>
      <c r="AK328" s="63">
        <f t="shared" si="138"/>
        <v>1.3000000000000001E-2</v>
      </c>
      <c r="AL328" s="57" t="e">
        <f t="shared" si="115"/>
        <v>#REF!</v>
      </c>
      <c r="AM328" s="65" t="e">
        <f t="shared" si="139"/>
        <v>#REF!</v>
      </c>
      <c r="AR328" s="49"/>
    </row>
    <row r="329" spans="1:44" ht="12.75" customHeight="1" x14ac:dyDescent="0.3">
      <c r="A329" s="48">
        <v>320</v>
      </c>
      <c r="B329" s="48" t="s">
        <v>383</v>
      </c>
      <c r="C329" s="49">
        <v>1387335600</v>
      </c>
      <c r="D329" s="49">
        <f t="shared" si="116"/>
        <v>4498947.7213771176</v>
      </c>
      <c r="E329" s="59">
        <v>570514000</v>
      </c>
      <c r="F329" s="49">
        <f t="shared" si="140"/>
        <v>8956714.8980782293</v>
      </c>
      <c r="G329" s="49">
        <f t="shared" si="117"/>
        <v>13455663</v>
      </c>
      <c r="H329" s="50">
        <v>7857682.0361159844</v>
      </c>
      <c r="I329" s="51">
        <f t="shared" si="118"/>
        <v>1.7124214161573623</v>
      </c>
      <c r="J329" s="28">
        <f t="shared" si="119"/>
        <v>6482588</v>
      </c>
      <c r="K329" s="28">
        <f t="shared" si="120"/>
        <v>6482588</v>
      </c>
      <c r="L329" s="52">
        <f t="shared" si="121"/>
        <v>82.5</v>
      </c>
      <c r="M329" s="91"/>
      <c r="N329" s="53">
        <v>5844539</v>
      </c>
      <c r="O329" s="54">
        <v>5.4399999999999997E-2</v>
      </c>
      <c r="P329" s="28">
        <f t="shared" si="122"/>
        <v>6162482</v>
      </c>
      <c r="Q329" s="55">
        <f t="shared" si="123"/>
        <v>78.426207266667234</v>
      </c>
      <c r="R329" s="55">
        <f t="shared" si="124"/>
        <v>4.0737927333327661</v>
      </c>
      <c r="S329" s="56">
        <f t="shared" si="125"/>
        <v>0.01</v>
      </c>
      <c r="T329" s="28">
        <f t="shared" si="126"/>
        <v>58445</v>
      </c>
      <c r="U329" s="57">
        <f t="shared" si="127"/>
        <v>0</v>
      </c>
      <c r="V329" s="57" t="e">
        <f t="shared" si="113"/>
        <v>#REF!</v>
      </c>
      <c r="W329" s="57">
        <f t="shared" si="128"/>
        <v>0</v>
      </c>
      <c r="X329" s="50" t="e">
        <f t="shared" si="129"/>
        <v>#REF!</v>
      </c>
      <c r="Y329" s="58" t="e">
        <f t="shared" si="130"/>
        <v>#REF!</v>
      </c>
      <c r="AA329" s="28">
        <f t="shared" si="131"/>
        <v>-320106</v>
      </c>
      <c r="AB329" s="28">
        <f t="shared" si="132"/>
        <v>-261661</v>
      </c>
      <c r="AC329" s="28">
        <f t="shared" si="133"/>
        <v>0</v>
      </c>
      <c r="AD329" s="55" t="e">
        <f t="shared" si="134"/>
        <v>#REF!</v>
      </c>
      <c r="AG329" s="61" t="str">
        <f t="shared" si="135"/>
        <v>320</v>
      </c>
      <c r="AH329" s="62" t="str">
        <f t="shared" si="136"/>
        <v>Wenham</v>
      </c>
      <c r="AI329" s="63">
        <f t="shared" si="137"/>
        <v>1.7124214161573623</v>
      </c>
      <c r="AJ329" s="64">
        <f t="shared" si="114"/>
        <v>82.5</v>
      </c>
      <c r="AK329" s="63">
        <f t="shared" si="138"/>
        <v>5.4399999999999997E-2</v>
      </c>
      <c r="AL329" s="57" t="e">
        <f t="shared" si="115"/>
        <v>#REF!</v>
      </c>
      <c r="AM329" s="65" t="e">
        <f t="shared" si="139"/>
        <v>#REF!</v>
      </c>
      <c r="AR329" s="49"/>
    </row>
    <row r="330" spans="1:44" ht="12.75" customHeight="1" x14ac:dyDescent="0.3">
      <c r="A330" s="48">
        <v>321</v>
      </c>
      <c r="B330" s="48" t="s">
        <v>384</v>
      </c>
      <c r="C330" s="49">
        <v>6403012700</v>
      </c>
      <c r="D330" s="49">
        <f t="shared" si="116"/>
        <v>20764131.906233609</v>
      </c>
      <c r="E330" s="59">
        <v>1493321000</v>
      </c>
      <c r="F330" s="49">
        <f t="shared" si="140"/>
        <v>23444210.74384341</v>
      </c>
      <c r="G330" s="49">
        <f t="shared" si="117"/>
        <v>44208343</v>
      </c>
      <c r="H330" s="50">
        <v>52888278.825088069</v>
      </c>
      <c r="I330" s="51">
        <f t="shared" si="118"/>
        <v>0.83588167325704954</v>
      </c>
      <c r="J330" s="28">
        <f t="shared" si="119"/>
        <v>43632830</v>
      </c>
      <c r="K330" s="28">
        <f t="shared" si="120"/>
        <v>43632830</v>
      </c>
      <c r="L330" s="52">
        <f t="shared" si="121"/>
        <v>82.5</v>
      </c>
      <c r="M330" s="91"/>
      <c r="N330" s="53">
        <v>39268983</v>
      </c>
      <c r="O330" s="54">
        <v>6.3600000000000004E-2</v>
      </c>
      <c r="P330" s="28">
        <f t="shared" si="122"/>
        <v>41766490</v>
      </c>
      <c r="Q330" s="55">
        <f t="shared" si="123"/>
        <v>78.97116511983684</v>
      </c>
      <c r="R330" s="55">
        <f t="shared" si="124"/>
        <v>3.5288348801631599</v>
      </c>
      <c r="S330" s="56">
        <f t="shared" si="125"/>
        <v>0.01</v>
      </c>
      <c r="T330" s="28">
        <f t="shared" si="126"/>
        <v>392690</v>
      </c>
      <c r="U330" s="57">
        <f t="shared" si="127"/>
        <v>0</v>
      </c>
      <c r="V330" s="57" t="e">
        <f t="shared" ref="V330:V360" si="141">MAX(U330*(V$5),0)</f>
        <v>#REF!</v>
      </c>
      <c r="W330" s="57">
        <f t="shared" si="128"/>
        <v>0</v>
      </c>
      <c r="X330" s="50" t="e">
        <f t="shared" si="129"/>
        <v>#REF!</v>
      </c>
      <c r="Y330" s="58" t="e">
        <f t="shared" si="130"/>
        <v>#REF!</v>
      </c>
      <c r="AA330" s="28">
        <f t="shared" si="131"/>
        <v>-1866340</v>
      </c>
      <c r="AB330" s="28">
        <f t="shared" si="132"/>
        <v>-1473650</v>
      </c>
      <c r="AC330" s="28">
        <f t="shared" si="133"/>
        <v>0</v>
      </c>
      <c r="AD330" s="55" t="e">
        <f t="shared" si="134"/>
        <v>#REF!</v>
      </c>
      <c r="AG330" s="61" t="str">
        <f t="shared" si="135"/>
        <v>321</v>
      </c>
      <c r="AH330" s="62" t="str">
        <f t="shared" si="136"/>
        <v>Westborough</v>
      </c>
      <c r="AI330" s="63">
        <f t="shared" si="137"/>
        <v>0.83588167325704954</v>
      </c>
      <c r="AJ330" s="64">
        <f t="shared" si="114"/>
        <v>82.5</v>
      </c>
      <c r="AK330" s="63">
        <f t="shared" si="138"/>
        <v>6.3600000000000004E-2</v>
      </c>
      <c r="AL330" s="57" t="e">
        <f t="shared" si="115"/>
        <v>#REF!</v>
      </c>
      <c r="AM330" s="65" t="e">
        <f t="shared" si="139"/>
        <v>#REF!</v>
      </c>
      <c r="AR330" s="49"/>
    </row>
    <row r="331" spans="1:44" ht="12.75" customHeight="1" x14ac:dyDescent="0.3">
      <c r="A331" s="48">
        <v>322</v>
      </c>
      <c r="B331" s="48" t="s">
        <v>385</v>
      </c>
      <c r="C331" s="49">
        <v>1572830000</v>
      </c>
      <c r="D331" s="49">
        <f t="shared" ref="D331:D360" si="142">D$5*C331</f>
        <v>5100481.7757243253</v>
      </c>
      <c r="E331" s="59">
        <v>351006000</v>
      </c>
      <c r="F331" s="49">
        <f t="shared" si="140"/>
        <v>5510575.8482961804</v>
      </c>
      <c r="G331" s="49">
        <f t="shared" ref="G331:G360" si="143">ROUND(D331+F331,0)</f>
        <v>10611058</v>
      </c>
      <c r="H331" s="50">
        <v>12268268.470000003</v>
      </c>
      <c r="I331" s="51">
        <f t="shared" ref="I331:I361" si="144">IF(H331=0,0,G331/H331)</f>
        <v>0.86491895950496733</v>
      </c>
      <c r="J331" s="28">
        <f t="shared" ref="J331:J360" si="145">ROUND(H331*$J$9,0)</f>
        <v>10121321</v>
      </c>
      <c r="K331" s="28">
        <f t="shared" ref="K331:K360" si="146">MIN(G331,J331)</f>
        <v>10121321</v>
      </c>
      <c r="L331" s="52">
        <f t="shared" ref="L331:L360" si="147">IF(H331&gt;0, ROUND((K331*100/H331), 2), 0)</f>
        <v>82.5</v>
      </c>
      <c r="M331" s="91"/>
      <c r="N331" s="53">
        <v>8971206</v>
      </c>
      <c r="O331" s="54">
        <v>3.39E-2</v>
      </c>
      <c r="P331" s="28">
        <f t="shared" ref="P331:P360" si="148">ROUND(N331*(1+O331),0)</f>
        <v>9275330</v>
      </c>
      <c r="Q331" s="55">
        <f t="shared" ref="Q331:Q361" si="149">IF(H331=0,0,P331*100/H331)</f>
        <v>75.604230724826962</v>
      </c>
      <c r="R331" s="55">
        <f t="shared" ref="R331:R360" si="150">IF(L331&gt;Q331,L331-Q331,0)</f>
        <v>6.8957692751730377</v>
      </c>
      <c r="S331" s="56">
        <f t="shared" ref="S331:S360" si="151">IF(AND(R331&gt;$T$4,R331&lt;=$T$5),$S$4,IF(R331&gt;$T$5,$S$5,0))</f>
        <v>0.01</v>
      </c>
      <c r="T331" s="28">
        <f t="shared" ref="T331:T360" si="152">ROUND(S331*N331,0)</f>
        <v>89712</v>
      </c>
      <c r="U331" s="57">
        <f t="shared" ref="U331:U360" si="153">MAX(P331-K331,0)</f>
        <v>0</v>
      </c>
      <c r="V331" s="57" t="e">
        <f t="shared" si="141"/>
        <v>#REF!</v>
      </c>
      <c r="W331" s="57">
        <f t="shared" ref="W331:W360" si="154">IF(AND(I331&gt;1.75,$W$5=1),MAX(K331-(P331+T331),0),0)</f>
        <v>0</v>
      </c>
      <c r="X331" s="50" t="e">
        <f t="shared" ref="X331:X360" si="155">MIN(H331*0.9,ROUND(P331+T331-V331+W331,0))</f>
        <v>#REF!</v>
      </c>
      <c r="Y331" s="58" t="e">
        <f t="shared" ref="Y331:Y361" si="156">IF(H331=0,0,X331*100/H331)</f>
        <v>#REF!</v>
      </c>
      <c r="AA331" s="28">
        <f t="shared" ref="AA331:AA360" si="157">IF(Q331&lt;L331, P331-K331, 0)</f>
        <v>-845991</v>
      </c>
      <c r="AB331" s="28">
        <f t="shared" ref="AB331:AB360" si="158">-1*MAX(K331-(P331+T331+W331),0)</f>
        <v>-756279</v>
      </c>
      <c r="AC331" s="28">
        <f t="shared" ref="AC331:AC360" si="159">IF(Q331&gt;L331, X331-K331,0)</f>
        <v>0</v>
      </c>
      <c r="AD331" s="55" t="e">
        <f t="shared" ref="AD331:AD360" si="160">Y331-L331</f>
        <v>#REF!</v>
      </c>
      <c r="AG331" s="61" t="str">
        <f t="shared" ref="AG331:AG361" si="161">TEXT(A331,"000")</f>
        <v>322</v>
      </c>
      <c r="AH331" s="62" t="str">
        <f t="shared" ref="AH331:AH361" si="162">B331</f>
        <v>West Boylston</v>
      </c>
      <c r="AI331" s="63">
        <f t="shared" ref="AI331:AI361" si="163">I331</f>
        <v>0.86491895950496733</v>
      </c>
      <c r="AJ331" s="64">
        <f t="shared" ref="AJ331:AJ361" si="164">L331</f>
        <v>82.5</v>
      </c>
      <c r="AK331" s="63">
        <f t="shared" ref="AK331:AK361" si="165">O331</f>
        <v>3.39E-2</v>
      </c>
      <c r="AL331" s="57" t="e">
        <f t="shared" ref="AL331:AL361" si="166">X331</f>
        <v>#REF!</v>
      </c>
      <c r="AM331" s="65" t="e">
        <f t="shared" ref="AM331:AM361" si="167">AD331</f>
        <v>#REF!</v>
      </c>
      <c r="AR331" s="49"/>
    </row>
    <row r="332" spans="1:44" ht="12.75" customHeight="1" x14ac:dyDescent="0.3">
      <c r="A332" s="48">
        <v>323</v>
      </c>
      <c r="B332" s="48" t="s">
        <v>386</v>
      </c>
      <c r="C332" s="49">
        <v>1802754700</v>
      </c>
      <c r="D332" s="49">
        <f t="shared" si="142"/>
        <v>5846097.4761743946</v>
      </c>
      <c r="E332" s="59">
        <v>382546000</v>
      </c>
      <c r="F332" s="49">
        <f t="shared" ref="F332:F360" si="168">E332*F$5</f>
        <v>6005734.2280824557</v>
      </c>
      <c r="G332" s="49">
        <f t="shared" si="143"/>
        <v>11851832</v>
      </c>
      <c r="H332" s="50">
        <v>17778096.580937956</v>
      </c>
      <c r="I332" s="51">
        <f t="shared" si="144"/>
        <v>0.66665359511590128</v>
      </c>
      <c r="J332" s="28">
        <f t="shared" si="145"/>
        <v>14666930</v>
      </c>
      <c r="K332" s="28">
        <f t="shared" si="146"/>
        <v>11851832</v>
      </c>
      <c r="L332" s="52">
        <f t="shared" si="147"/>
        <v>66.67</v>
      </c>
      <c r="M332" s="91"/>
      <c r="N332" s="53">
        <v>9991221</v>
      </c>
      <c r="O332" s="54">
        <v>4.0899999999999999E-2</v>
      </c>
      <c r="P332" s="28">
        <f t="shared" si="148"/>
        <v>10399862</v>
      </c>
      <c r="Q332" s="55">
        <f t="shared" si="149"/>
        <v>58.498174721083181</v>
      </c>
      <c r="R332" s="55">
        <f t="shared" si="150"/>
        <v>8.1718252789168204</v>
      </c>
      <c r="S332" s="56">
        <f t="shared" si="151"/>
        <v>0.02</v>
      </c>
      <c r="T332" s="28">
        <f t="shared" si="152"/>
        <v>199824</v>
      </c>
      <c r="U332" s="57">
        <f t="shared" si="153"/>
        <v>0</v>
      </c>
      <c r="V332" s="57" t="e">
        <f t="shared" si="141"/>
        <v>#REF!</v>
      </c>
      <c r="W332" s="57">
        <f t="shared" si="154"/>
        <v>0</v>
      </c>
      <c r="X332" s="50" t="e">
        <f t="shared" si="155"/>
        <v>#REF!</v>
      </c>
      <c r="Y332" s="58" t="e">
        <f t="shared" si="156"/>
        <v>#REF!</v>
      </c>
      <c r="AA332" s="28">
        <f t="shared" si="157"/>
        <v>-1451970</v>
      </c>
      <c r="AB332" s="28">
        <f t="shared" si="158"/>
        <v>-1252146</v>
      </c>
      <c r="AC332" s="28">
        <f t="shared" si="159"/>
        <v>0</v>
      </c>
      <c r="AD332" s="55" t="e">
        <f t="shared" si="160"/>
        <v>#REF!</v>
      </c>
      <c r="AG332" s="61" t="str">
        <f t="shared" si="161"/>
        <v>323</v>
      </c>
      <c r="AH332" s="62" t="str">
        <f t="shared" si="162"/>
        <v>West Bridgewater</v>
      </c>
      <c r="AI332" s="63">
        <f t="shared" si="163"/>
        <v>0.66665359511590128</v>
      </c>
      <c r="AJ332" s="64">
        <f t="shared" si="164"/>
        <v>66.67</v>
      </c>
      <c r="AK332" s="63">
        <f t="shared" si="165"/>
        <v>4.0899999999999999E-2</v>
      </c>
      <c r="AL332" s="57" t="e">
        <f t="shared" si="166"/>
        <v>#REF!</v>
      </c>
      <c r="AM332" s="65" t="e">
        <f t="shared" si="167"/>
        <v>#REF!</v>
      </c>
      <c r="AR332" s="49"/>
    </row>
    <row r="333" spans="1:44" ht="12.75" customHeight="1" x14ac:dyDescent="0.3">
      <c r="A333" s="48">
        <v>324</v>
      </c>
      <c r="B333" s="48" t="s">
        <v>387</v>
      </c>
      <c r="C333" s="49">
        <v>647839100</v>
      </c>
      <c r="D333" s="49">
        <f t="shared" si="142"/>
        <v>2100857.3864636663</v>
      </c>
      <c r="E333" s="59">
        <v>166254000</v>
      </c>
      <c r="F333" s="49">
        <f t="shared" si="168"/>
        <v>2610084.3777104467</v>
      </c>
      <c r="G333" s="49">
        <f t="shared" si="143"/>
        <v>4710942</v>
      </c>
      <c r="H333" s="50">
        <v>7236698.9037962602</v>
      </c>
      <c r="I333" s="51">
        <f t="shared" si="144"/>
        <v>0.65097941238493595</v>
      </c>
      <c r="J333" s="28">
        <f t="shared" si="145"/>
        <v>5970277</v>
      </c>
      <c r="K333" s="28">
        <f t="shared" si="146"/>
        <v>4710942</v>
      </c>
      <c r="L333" s="52">
        <f t="shared" si="147"/>
        <v>65.099999999999994</v>
      </c>
      <c r="M333" s="91"/>
      <c r="N333" s="53">
        <v>3926273</v>
      </c>
      <c r="O333" s="54">
        <v>5.2900000000000003E-2</v>
      </c>
      <c r="P333" s="28">
        <f t="shared" si="148"/>
        <v>4133973</v>
      </c>
      <c r="Q333" s="55">
        <f t="shared" si="149"/>
        <v>57.125120928153883</v>
      </c>
      <c r="R333" s="55">
        <f t="shared" si="150"/>
        <v>7.9748790718461109</v>
      </c>
      <c r="S333" s="56">
        <f t="shared" si="151"/>
        <v>0.02</v>
      </c>
      <c r="T333" s="28">
        <f t="shared" si="152"/>
        <v>78525</v>
      </c>
      <c r="U333" s="57">
        <f t="shared" si="153"/>
        <v>0</v>
      </c>
      <c r="V333" s="57" t="e">
        <f t="shared" si="141"/>
        <v>#REF!</v>
      </c>
      <c r="W333" s="57">
        <f t="shared" si="154"/>
        <v>0</v>
      </c>
      <c r="X333" s="50" t="e">
        <f t="shared" si="155"/>
        <v>#REF!</v>
      </c>
      <c r="Y333" s="58" t="e">
        <f t="shared" si="156"/>
        <v>#REF!</v>
      </c>
      <c r="AA333" s="28">
        <f t="shared" si="157"/>
        <v>-576969</v>
      </c>
      <c r="AB333" s="28">
        <f t="shared" si="158"/>
        <v>-498444</v>
      </c>
      <c r="AC333" s="28">
        <f t="shared" si="159"/>
        <v>0</v>
      </c>
      <c r="AD333" s="55" t="e">
        <f t="shared" si="160"/>
        <v>#REF!</v>
      </c>
      <c r="AG333" s="61" t="str">
        <f t="shared" si="161"/>
        <v>324</v>
      </c>
      <c r="AH333" s="62" t="str">
        <f t="shared" si="162"/>
        <v>West Brookfield</v>
      </c>
      <c r="AI333" s="63">
        <f t="shared" si="163"/>
        <v>0.65097941238493595</v>
      </c>
      <c r="AJ333" s="64">
        <f t="shared" si="164"/>
        <v>65.099999999999994</v>
      </c>
      <c r="AK333" s="63">
        <f t="shared" si="165"/>
        <v>5.2900000000000003E-2</v>
      </c>
      <c r="AL333" s="57" t="e">
        <f t="shared" si="166"/>
        <v>#REF!</v>
      </c>
      <c r="AM333" s="65" t="e">
        <f t="shared" si="167"/>
        <v>#REF!</v>
      </c>
      <c r="AR333" s="49"/>
    </row>
    <row r="334" spans="1:44" ht="12.75" customHeight="1" x14ac:dyDescent="0.3">
      <c r="A334" s="48">
        <v>325</v>
      </c>
      <c r="B334" s="48" t="s">
        <v>388</v>
      </c>
      <c r="C334" s="49">
        <v>5032955300</v>
      </c>
      <c r="D334" s="49">
        <f t="shared" si="142"/>
        <v>16321215.125401445</v>
      </c>
      <c r="E334" s="59">
        <v>1356922000</v>
      </c>
      <c r="F334" s="49">
        <f t="shared" si="168"/>
        <v>21302831.294113915</v>
      </c>
      <c r="G334" s="49">
        <f t="shared" si="143"/>
        <v>37624046</v>
      </c>
      <c r="H334" s="50">
        <v>80715329.109999985</v>
      </c>
      <c r="I334" s="51">
        <f t="shared" si="144"/>
        <v>0.46613259730038914</v>
      </c>
      <c r="J334" s="28">
        <f t="shared" si="145"/>
        <v>66590147</v>
      </c>
      <c r="K334" s="28">
        <f t="shared" si="146"/>
        <v>37624046</v>
      </c>
      <c r="L334" s="52">
        <f t="shared" si="147"/>
        <v>46.61</v>
      </c>
      <c r="M334" s="91"/>
      <c r="N334" s="53">
        <v>33756613</v>
      </c>
      <c r="O334" s="54">
        <v>4.3799999999999999E-2</v>
      </c>
      <c r="P334" s="28">
        <f t="shared" si="148"/>
        <v>35235153</v>
      </c>
      <c r="Q334" s="55">
        <f t="shared" si="149"/>
        <v>43.65360754706338</v>
      </c>
      <c r="R334" s="55">
        <f t="shared" si="150"/>
        <v>2.956392452936619</v>
      </c>
      <c r="S334" s="56">
        <f t="shared" si="151"/>
        <v>0.01</v>
      </c>
      <c r="T334" s="28">
        <f t="shared" si="152"/>
        <v>337566</v>
      </c>
      <c r="U334" s="57">
        <f t="shared" si="153"/>
        <v>0</v>
      </c>
      <c r="V334" s="57" t="e">
        <f t="shared" si="141"/>
        <v>#REF!</v>
      </c>
      <c r="W334" s="57">
        <f t="shared" si="154"/>
        <v>0</v>
      </c>
      <c r="X334" s="50" t="e">
        <f t="shared" si="155"/>
        <v>#REF!</v>
      </c>
      <c r="Y334" s="58" t="e">
        <f t="shared" si="156"/>
        <v>#REF!</v>
      </c>
      <c r="AA334" s="28">
        <f t="shared" si="157"/>
        <v>-2388893</v>
      </c>
      <c r="AB334" s="28">
        <f t="shared" si="158"/>
        <v>-2051327</v>
      </c>
      <c r="AC334" s="28">
        <f t="shared" si="159"/>
        <v>0</v>
      </c>
      <c r="AD334" s="55" t="e">
        <f>Y334-L334</f>
        <v>#REF!</v>
      </c>
      <c r="AG334" s="61" t="str">
        <f t="shared" si="161"/>
        <v>325</v>
      </c>
      <c r="AH334" s="62" t="str">
        <f t="shared" si="162"/>
        <v>Westfield</v>
      </c>
      <c r="AI334" s="63">
        <f t="shared" si="163"/>
        <v>0.46613259730038914</v>
      </c>
      <c r="AJ334" s="64">
        <f t="shared" si="164"/>
        <v>46.61</v>
      </c>
      <c r="AK334" s="63">
        <f t="shared" si="165"/>
        <v>4.3799999999999999E-2</v>
      </c>
      <c r="AL334" s="57" t="e">
        <f t="shared" si="166"/>
        <v>#REF!</v>
      </c>
      <c r="AM334" s="65" t="e">
        <f t="shared" si="167"/>
        <v>#REF!</v>
      </c>
      <c r="AR334" s="49"/>
    </row>
    <row r="335" spans="1:44" ht="12.75" customHeight="1" x14ac:dyDescent="0.3">
      <c r="A335" s="48">
        <v>326</v>
      </c>
      <c r="B335" s="48" t="s">
        <v>389</v>
      </c>
      <c r="C335" s="49">
        <v>7150424900</v>
      </c>
      <c r="D335" s="49">
        <f t="shared" si="142"/>
        <v>23187891.819926776</v>
      </c>
      <c r="E335" s="59">
        <v>1995075000</v>
      </c>
      <c r="F335" s="49">
        <f t="shared" si="168"/>
        <v>31321436.415729366</v>
      </c>
      <c r="G335" s="49">
        <f t="shared" si="143"/>
        <v>54509328</v>
      </c>
      <c r="H335" s="50">
        <v>60118903.625894472</v>
      </c>
      <c r="I335" s="51">
        <f t="shared" si="144"/>
        <v>0.90669198392569639</v>
      </c>
      <c r="J335" s="28">
        <f t="shared" si="145"/>
        <v>49598095</v>
      </c>
      <c r="K335" s="28">
        <f t="shared" si="146"/>
        <v>49598095</v>
      </c>
      <c r="L335" s="52">
        <f t="shared" si="147"/>
        <v>82.5</v>
      </c>
      <c r="M335" s="91"/>
      <c r="N335" s="53">
        <v>45110389</v>
      </c>
      <c r="O335" s="54">
        <v>3.3500000000000002E-2</v>
      </c>
      <c r="P335" s="28">
        <f t="shared" si="148"/>
        <v>46621587</v>
      </c>
      <c r="Q335" s="55">
        <f t="shared" si="149"/>
        <v>77.548964116370058</v>
      </c>
      <c r="R335" s="55">
        <f t="shared" si="150"/>
        <v>4.9510358836299417</v>
      </c>
      <c r="S335" s="56">
        <f t="shared" si="151"/>
        <v>0.01</v>
      </c>
      <c r="T335" s="28">
        <f t="shared" si="152"/>
        <v>451104</v>
      </c>
      <c r="U335" s="57">
        <f t="shared" si="153"/>
        <v>0</v>
      </c>
      <c r="V335" s="57" t="e">
        <f t="shared" si="141"/>
        <v>#REF!</v>
      </c>
      <c r="W335" s="57">
        <f t="shared" si="154"/>
        <v>0</v>
      </c>
      <c r="X335" s="50" t="e">
        <f t="shared" si="155"/>
        <v>#REF!</v>
      </c>
      <c r="Y335" s="58" t="e">
        <f t="shared" si="156"/>
        <v>#REF!</v>
      </c>
      <c r="AA335" s="28">
        <f t="shared" si="157"/>
        <v>-2976508</v>
      </c>
      <c r="AB335" s="28">
        <f t="shared" si="158"/>
        <v>-2525404</v>
      </c>
      <c r="AC335" s="28">
        <f t="shared" si="159"/>
        <v>0</v>
      </c>
      <c r="AD335" s="55" t="e">
        <f t="shared" si="160"/>
        <v>#REF!</v>
      </c>
      <c r="AG335" s="61" t="str">
        <f t="shared" si="161"/>
        <v>326</v>
      </c>
      <c r="AH335" s="62" t="str">
        <f t="shared" si="162"/>
        <v>Westford</v>
      </c>
      <c r="AI335" s="63">
        <f t="shared" si="163"/>
        <v>0.90669198392569639</v>
      </c>
      <c r="AJ335" s="64">
        <f t="shared" si="164"/>
        <v>82.5</v>
      </c>
      <c r="AK335" s="63">
        <f t="shared" si="165"/>
        <v>3.3500000000000002E-2</v>
      </c>
      <c r="AL335" s="57" t="e">
        <f t="shared" si="166"/>
        <v>#REF!</v>
      </c>
      <c r="AM335" s="65" t="e">
        <f t="shared" si="167"/>
        <v>#REF!</v>
      </c>
      <c r="AR335" s="49"/>
    </row>
    <row r="336" spans="1:44" ht="12.75" customHeight="1" x14ac:dyDescent="0.3">
      <c r="A336" s="48">
        <v>327</v>
      </c>
      <c r="B336" s="48" t="s">
        <v>390</v>
      </c>
      <c r="C336" s="49">
        <v>290754200</v>
      </c>
      <c r="D336" s="49">
        <f t="shared" si="142"/>
        <v>942877.80517621455</v>
      </c>
      <c r="E336" s="59">
        <v>102553000</v>
      </c>
      <c r="F336" s="49">
        <f t="shared" si="168"/>
        <v>1610018.3044458446</v>
      </c>
      <c r="G336" s="49">
        <f t="shared" si="143"/>
        <v>2552896</v>
      </c>
      <c r="H336" s="50">
        <v>2446138.2517477875</v>
      </c>
      <c r="I336" s="51">
        <f t="shared" si="144"/>
        <v>1.0436433828611009</v>
      </c>
      <c r="J336" s="28">
        <f t="shared" si="145"/>
        <v>2018064</v>
      </c>
      <c r="K336" s="28">
        <f t="shared" si="146"/>
        <v>2018064</v>
      </c>
      <c r="L336" s="52">
        <f t="shared" si="147"/>
        <v>82.5</v>
      </c>
      <c r="M336" s="91"/>
      <c r="N336" s="53">
        <v>2037550</v>
      </c>
      <c r="O336" s="54">
        <v>4.2900000000000001E-2</v>
      </c>
      <c r="P336" s="28">
        <f t="shared" si="148"/>
        <v>2124961</v>
      </c>
      <c r="Q336" s="55">
        <f t="shared" si="149"/>
        <v>86.870028645424952</v>
      </c>
      <c r="R336" s="55">
        <f t="shared" si="150"/>
        <v>0</v>
      </c>
      <c r="S336" s="56">
        <f t="shared" si="151"/>
        <v>0</v>
      </c>
      <c r="T336" s="28">
        <f t="shared" si="152"/>
        <v>0</v>
      </c>
      <c r="U336" s="57">
        <f t="shared" si="153"/>
        <v>106897</v>
      </c>
      <c r="V336" s="57" t="e">
        <f t="shared" si="141"/>
        <v>#REF!</v>
      </c>
      <c r="W336" s="57">
        <f t="shared" si="154"/>
        <v>0</v>
      </c>
      <c r="X336" s="50" t="e">
        <f t="shared" si="155"/>
        <v>#REF!</v>
      </c>
      <c r="Y336" s="58" t="e">
        <f t="shared" si="156"/>
        <v>#REF!</v>
      </c>
      <c r="AA336" s="28">
        <f t="shared" si="157"/>
        <v>0</v>
      </c>
      <c r="AB336" s="28">
        <f t="shared" si="158"/>
        <v>0</v>
      </c>
      <c r="AC336" s="28" t="e">
        <f t="shared" si="159"/>
        <v>#REF!</v>
      </c>
      <c r="AD336" s="55" t="e">
        <f t="shared" si="160"/>
        <v>#REF!</v>
      </c>
      <c r="AG336" s="61" t="str">
        <f t="shared" si="161"/>
        <v>327</v>
      </c>
      <c r="AH336" s="62" t="str">
        <f t="shared" si="162"/>
        <v>Westhampton</v>
      </c>
      <c r="AI336" s="63">
        <f t="shared" si="163"/>
        <v>1.0436433828611009</v>
      </c>
      <c r="AJ336" s="64">
        <f t="shared" si="164"/>
        <v>82.5</v>
      </c>
      <c r="AK336" s="63">
        <f t="shared" si="165"/>
        <v>4.2900000000000001E-2</v>
      </c>
      <c r="AL336" s="57" t="e">
        <f t="shared" si="166"/>
        <v>#REF!</v>
      </c>
      <c r="AM336" s="65" t="e">
        <f t="shared" si="167"/>
        <v>#REF!</v>
      </c>
      <c r="AR336" s="49"/>
    </row>
    <row r="337" spans="1:44" ht="12.75" customHeight="1" x14ac:dyDescent="0.3">
      <c r="A337" s="48">
        <v>328</v>
      </c>
      <c r="B337" s="48" t="s">
        <v>391</v>
      </c>
      <c r="C337" s="49">
        <v>1755661100</v>
      </c>
      <c r="D337" s="49">
        <f t="shared" si="142"/>
        <v>5693379.0968497051</v>
      </c>
      <c r="E337" s="59">
        <v>425750000</v>
      </c>
      <c r="F337" s="49">
        <f t="shared" si="168"/>
        <v>6684010.1519976826</v>
      </c>
      <c r="G337" s="49">
        <f t="shared" si="143"/>
        <v>12377389</v>
      </c>
      <c r="H337" s="50">
        <v>18433551.479592558</v>
      </c>
      <c r="I337" s="51">
        <f t="shared" si="144"/>
        <v>0.67145981140437194</v>
      </c>
      <c r="J337" s="28">
        <f t="shared" si="145"/>
        <v>15207680</v>
      </c>
      <c r="K337" s="28">
        <f t="shared" si="146"/>
        <v>12377389</v>
      </c>
      <c r="L337" s="52">
        <f t="shared" si="147"/>
        <v>67.150000000000006</v>
      </c>
      <c r="M337" s="91"/>
      <c r="N337" s="53">
        <v>9652351</v>
      </c>
      <c r="O337" s="54">
        <v>3.95E-2</v>
      </c>
      <c r="P337" s="28">
        <f t="shared" si="148"/>
        <v>10033619</v>
      </c>
      <c r="Q337" s="55">
        <f t="shared" si="149"/>
        <v>54.431285317471421</v>
      </c>
      <c r="R337" s="55">
        <f t="shared" si="150"/>
        <v>12.718714682528585</v>
      </c>
      <c r="S337" s="56">
        <f t="shared" si="151"/>
        <v>0.02</v>
      </c>
      <c r="T337" s="28">
        <f t="shared" si="152"/>
        <v>193047</v>
      </c>
      <c r="U337" s="57">
        <f t="shared" si="153"/>
        <v>0</v>
      </c>
      <c r="V337" s="57" t="e">
        <f t="shared" si="141"/>
        <v>#REF!</v>
      </c>
      <c r="W337" s="57">
        <f t="shared" si="154"/>
        <v>0</v>
      </c>
      <c r="X337" s="50" t="e">
        <f t="shared" si="155"/>
        <v>#REF!</v>
      </c>
      <c r="Y337" s="58" t="e">
        <f t="shared" si="156"/>
        <v>#REF!</v>
      </c>
      <c r="AA337" s="28">
        <f t="shared" si="157"/>
        <v>-2343770</v>
      </c>
      <c r="AB337" s="28">
        <f t="shared" si="158"/>
        <v>-2150723</v>
      </c>
      <c r="AC337" s="28">
        <f t="shared" si="159"/>
        <v>0</v>
      </c>
      <c r="AD337" s="55" t="e">
        <f t="shared" si="160"/>
        <v>#REF!</v>
      </c>
      <c r="AG337" s="61" t="str">
        <f t="shared" si="161"/>
        <v>328</v>
      </c>
      <c r="AH337" s="62" t="str">
        <f t="shared" si="162"/>
        <v>Westminster</v>
      </c>
      <c r="AI337" s="63">
        <f t="shared" si="163"/>
        <v>0.67145981140437194</v>
      </c>
      <c r="AJ337" s="64">
        <f t="shared" si="164"/>
        <v>67.150000000000006</v>
      </c>
      <c r="AK337" s="63">
        <f t="shared" si="165"/>
        <v>3.95E-2</v>
      </c>
      <c r="AL337" s="57" t="e">
        <f t="shared" si="166"/>
        <v>#REF!</v>
      </c>
      <c r="AM337" s="65" t="e">
        <f t="shared" si="167"/>
        <v>#REF!</v>
      </c>
      <c r="AR337" s="49"/>
    </row>
    <row r="338" spans="1:44" ht="12.75" customHeight="1" x14ac:dyDescent="0.3">
      <c r="A338" s="48">
        <v>329</v>
      </c>
      <c r="B338" s="48" t="s">
        <v>392</v>
      </c>
      <c r="C338" s="49">
        <v>1549163800</v>
      </c>
      <c r="D338" s="49">
        <f t="shared" si="142"/>
        <v>5023735.3874937808</v>
      </c>
      <c r="E338" s="59">
        <v>389218000</v>
      </c>
      <c r="F338" s="49">
        <f t="shared" si="168"/>
        <v>6110480.4776047776</v>
      </c>
      <c r="G338" s="49">
        <f t="shared" si="143"/>
        <v>11134216</v>
      </c>
      <c r="H338" s="50">
        <v>7630222.8982942253</v>
      </c>
      <c r="I338" s="51">
        <f t="shared" si="144"/>
        <v>1.4592255230825708</v>
      </c>
      <c r="J338" s="28">
        <f t="shared" si="145"/>
        <v>6294934</v>
      </c>
      <c r="K338" s="28">
        <f t="shared" si="146"/>
        <v>6294934</v>
      </c>
      <c r="L338" s="52">
        <f t="shared" si="147"/>
        <v>82.5</v>
      </c>
      <c r="M338" s="91"/>
      <c r="N338" s="53">
        <v>6112616</v>
      </c>
      <c r="O338" s="54">
        <v>4.0399999999999998E-2</v>
      </c>
      <c r="P338" s="28">
        <f t="shared" si="148"/>
        <v>6359566</v>
      </c>
      <c r="Q338" s="55">
        <f t="shared" si="149"/>
        <v>83.34705400836603</v>
      </c>
      <c r="R338" s="55">
        <f t="shared" si="150"/>
        <v>0</v>
      </c>
      <c r="S338" s="56">
        <f t="shared" si="151"/>
        <v>0</v>
      </c>
      <c r="T338" s="28">
        <f t="shared" si="152"/>
        <v>0</v>
      </c>
      <c r="U338" s="57">
        <f t="shared" si="153"/>
        <v>64632</v>
      </c>
      <c r="V338" s="57" t="e">
        <f t="shared" si="141"/>
        <v>#REF!</v>
      </c>
      <c r="W338" s="57">
        <f t="shared" si="154"/>
        <v>0</v>
      </c>
      <c r="X338" s="50" t="e">
        <f t="shared" si="155"/>
        <v>#REF!</v>
      </c>
      <c r="Y338" s="58" t="e">
        <f t="shared" si="156"/>
        <v>#REF!</v>
      </c>
      <c r="AA338" s="28">
        <f t="shared" si="157"/>
        <v>0</v>
      </c>
      <c r="AB338" s="28">
        <f t="shared" si="158"/>
        <v>0</v>
      </c>
      <c r="AC338" s="28" t="e">
        <f t="shared" si="159"/>
        <v>#REF!</v>
      </c>
      <c r="AD338" s="55" t="e">
        <f t="shared" si="160"/>
        <v>#REF!</v>
      </c>
      <c r="AG338" s="61" t="str">
        <f t="shared" si="161"/>
        <v>329</v>
      </c>
      <c r="AH338" s="62" t="str">
        <f t="shared" si="162"/>
        <v>West Newbury</v>
      </c>
      <c r="AI338" s="63">
        <f t="shared" si="163"/>
        <v>1.4592255230825708</v>
      </c>
      <c r="AJ338" s="64">
        <f t="shared" si="164"/>
        <v>82.5</v>
      </c>
      <c r="AK338" s="63">
        <f t="shared" si="165"/>
        <v>4.0399999999999998E-2</v>
      </c>
      <c r="AL338" s="57" t="e">
        <f t="shared" si="166"/>
        <v>#REF!</v>
      </c>
      <c r="AM338" s="65" t="e">
        <f t="shared" si="167"/>
        <v>#REF!</v>
      </c>
      <c r="AR338" s="49"/>
    </row>
    <row r="339" spans="1:44" ht="12.75" customHeight="1" x14ac:dyDescent="0.3">
      <c r="A339" s="48">
        <v>330</v>
      </c>
      <c r="B339" s="48" t="s">
        <v>393</v>
      </c>
      <c r="C339" s="49">
        <v>8936733600</v>
      </c>
      <c r="D339" s="49">
        <f t="shared" si="142"/>
        <v>28980657.071204923</v>
      </c>
      <c r="E339" s="59">
        <v>4397003000</v>
      </c>
      <c r="F339" s="49">
        <f t="shared" si="168"/>
        <v>69030211.838788643</v>
      </c>
      <c r="G339" s="49">
        <f t="shared" si="143"/>
        <v>98010869</v>
      </c>
      <c r="H339" s="50">
        <v>27475067.223499995</v>
      </c>
      <c r="I339" s="51">
        <f t="shared" si="144"/>
        <v>3.5672658488045217</v>
      </c>
      <c r="J339" s="28">
        <f t="shared" si="145"/>
        <v>22666930</v>
      </c>
      <c r="K339" s="28">
        <f t="shared" si="146"/>
        <v>22666930</v>
      </c>
      <c r="L339" s="52">
        <f t="shared" si="147"/>
        <v>82.5</v>
      </c>
      <c r="M339" s="91"/>
      <c r="N339" s="53">
        <v>21765074</v>
      </c>
      <c r="O339" s="54">
        <v>4.5400000000000003E-2</v>
      </c>
      <c r="P339" s="28">
        <f t="shared" si="148"/>
        <v>22753208</v>
      </c>
      <c r="Q339" s="55">
        <f t="shared" si="149"/>
        <v>82.814021217530311</v>
      </c>
      <c r="R339" s="55">
        <f t="shared" si="150"/>
        <v>0</v>
      </c>
      <c r="S339" s="56">
        <f t="shared" si="151"/>
        <v>0</v>
      </c>
      <c r="T339" s="28">
        <f t="shared" si="152"/>
        <v>0</v>
      </c>
      <c r="U339" s="57">
        <f t="shared" si="153"/>
        <v>86278</v>
      </c>
      <c r="V339" s="57" t="e">
        <f t="shared" si="141"/>
        <v>#REF!</v>
      </c>
      <c r="W339" s="57">
        <f t="shared" si="154"/>
        <v>0</v>
      </c>
      <c r="X339" s="50" t="e">
        <f t="shared" si="155"/>
        <v>#REF!</v>
      </c>
      <c r="Y339" s="58" t="e">
        <f t="shared" si="156"/>
        <v>#REF!</v>
      </c>
      <c r="AA339" s="28">
        <f t="shared" si="157"/>
        <v>0</v>
      </c>
      <c r="AB339" s="28">
        <f t="shared" si="158"/>
        <v>0</v>
      </c>
      <c r="AC339" s="28" t="e">
        <f t="shared" si="159"/>
        <v>#REF!</v>
      </c>
      <c r="AD339" s="55" t="e">
        <f t="shared" si="160"/>
        <v>#REF!</v>
      </c>
      <c r="AG339" s="61" t="str">
        <f t="shared" si="161"/>
        <v>330</v>
      </c>
      <c r="AH339" s="62" t="str">
        <f t="shared" si="162"/>
        <v>Weston</v>
      </c>
      <c r="AI339" s="63">
        <f t="shared" si="163"/>
        <v>3.5672658488045217</v>
      </c>
      <c r="AJ339" s="64">
        <f t="shared" si="164"/>
        <v>82.5</v>
      </c>
      <c r="AK339" s="63">
        <f t="shared" si="165"/>
        <v>4.5400000000000003E-2</v>
      </c>
      <c r="AL339" s="57" t="e">
        <f t="shared" si="166"/>
        <v>#REF!</v>
      </c>
      <c r="AM339" s="65" t="e">
        <f t="shared" si="167"/>
        <v>#REF!</v>
      </c>
      <c r="AR339" s="49"/>
    </row>
    <row r="340" spans="1:44" ht="12.75" customHeight="1" x14ac:dyDescent="0.3">
      <c r="A340" s="48">
        <v>331</v>
      </c>
      <c r="B340" s="48" t="s">
        <v>394</v>
      </c>
      <c r="C340" s="49">
        <v>5214086300</v>
      </c>
      <c r="D340" s="49">
        <f t="shared" si="142"/>
        <v>16908599.244803239</v>
      </c>
      <c r="E340" s="59">
        <v>900173000</v>
      </c>
      <c r="F340" s="49">
        <f t="shared" si="168"/>
        <v>14132156.125787927</v>
      </c>
      <c r="G340" s="49">
        <f t="shared" si="143"/>
        <v>31040755</v>
      </c>
      <c r="H340" s="50">
        <v>25862800.083716214</v>
      </c>
      <c r="I340" s="51">
        <f t="shared" si="144"/>
        <v>1.2002085968852205</v>
      </c>
      <c r="J340" s="28">
        <f t="shared" si="145"/>
        <v>21336810</v>
      </c>
      <c r="K340" s="28">
        <f t="shared" si="146"/>
        <v>21336810</v>
      </c>
      <c r="L340" s="52">
        <f t="shared" si="147"/>
        <v>82.5</v>
      </c>
      <c r="M340" s="91"/>
      <c r="N340" s="53">
        <v>18990082</v>
      </c>
      <c r="O340" s="54">
        <v>5.9900000000000002E-2</v>
      </c>
      <c r="P340" s="28">
        <f t="shared" si="148"/>
        <v>20127588</v>
      </c>
      <c r="Q340" s="55">
        <f t="shared" si="149"/>
        <v>77.824473509628874</v>
      </c>
      <c r="R340" s="55">
        <f t="shared" si="150"/>
        <v>4.6755264903711264</v>
      </c>
      <c r="S340" s="56">
        <f t="shared" si="151"/>
        <v>0.01</v>
      </c>
      <c r="T340" s="28">
        <f t="shared" si="152"/>
        <v>189901</v>
      </c>
      <c r="U340" s="57">
        <f t="shared" si="153"/>
        <v>0</v>
      </c>
      <c r="V340" s="57" t="e">
        <f t="shared" si="141"/>
        <v>#REF!</v>
      </c>
      <c r="W340" s="57">
        <f t="shared" si="154"/>
        <v>0</v>
      </c>
      <c r="X340" s="50" t="e">
        <f t="shared" si="155"/>
        <v>#REF!</v>
      </c>
      <c r="Y340" s="58" t="e">
        <f t="shared" si="156"/>
        <v>#REF!</v>
      </c>
      <c r="AA340" s="28">
        <f t="shared" si="157"/>
        <v>-1209222</v>
      </c>
      <c r="AB340" s="28">
        <f t="shared" si="158"/>
        <v>-1019321</v>
      </c>
      <c r="AC340" s="28">
        <f t="shared" si="159"/>
        <v>0</v>
      </c>
      <c r="AD340" s="55" t="e">
        <f t="shared" si="160"/>
        <v>#REF!</v>
      </c>
      <c r="AG340" s="61" t="str">
        <f t="shared" si="161"/>
        <v>331</v>
      </c>
      <c r="AH340" s="62" t="str">
        <f t="shared" si="162"/>
        <v>Westport</v>
      </c>
      <c r="AI340" s="63">
        <f t="shared" si="163"/>
        <v>1.2002085968852205</v>
      </c>
      <c r="AJ340" s="64">
        <f t="shared" si="164"/>
        <v>82.5</v>
      </c>
      <c r="AK340" s="63">
        <f t="shared" si="165"/>
        <v>5.9900000000000002E-2</v>
      </c>
      <c r="AL340" s="57" t="e">
        <f t="shared" si="166"/>
        <v>#REF!</v>
      </c>
      <c r="AM340" s="65" t="e">
        <f t="shared" si="167"/>
        <v>#REF!</v>
      </c>
      <c r="AR340" s="49"/>
    </row>
    <row r="341" spans="1:44" ht="12.75" customHeight="1" x14ac:dyDescent="0.3">
      <c r="A341" s="48">
        <v>332</v>
      </c>
      <c r="B341" s="48" t="s">
        <v>395</v>
      </c>
      <c r="C341" s="49">
        <v>3979553600</v>
      </c>
      <c r="D341" s="49">
        <f t="shared" si="142"/>
        <v>12905171.323231455</v>
      </c>
      <c r="E341" s="59">
        <v>1039381000</v>
      </c>
      <c r="F341" s="49">
        <f t="shared" si="168"/>
        <v>16317635.128111577</v>
      </c>
      <c r="G341" s="49">
        <f t="shared" si="143"/>
        <v>29222806</v>
      </c>
      <c r="H341" s="50">
        <v>72601734.330000013</v>
      </c>
      <c r="I341" s="51">
        <f t="shared" si="144"/>
        <v>0.40250837352138491</v>
      </c>
      <c r="J341" s="28">
        <f t="shared" si="145"/>
        <v>59896431</v>
      </c>
      <c r="K341" s="28">
        <f t="shared" si="146"/>
        <v>29222806</v>
      </c>
      <c r="L341" s="52">
        <f t="shared" si="147"/>
        <v>40.25</v>
      </c>
      <c r="M341" s="91"/>
      <c r="N341" s="53">
        <v>24010686</v>
      </c>
      <c r="O341" s="54">
        <v>5.04E-2</v>
      </c>
      <c r="P341" s="28">
        <f t="shared" si="148"/>
        <v>25220825</v>
      </c>
      <c r="Q341" s="55">
        <f t="shared" si="149"/>
        <v>34.738598509730664</v>
      </c>
      <c r="R341" s="55">
        <f t="shared" si="150"/>
        <v>5.5114014902693356</v>
      </c>
      <c r="S341" s="56">
        <f t="shared" si="151"/>
        <v>0.01</v>
      </c>
      <c r="T341" s="28">
        <f t="shared" si="152"/>
        <v>240107</v>
      </c>
      <c r="U341" s="57">
        <f t="shared" si="153"/>
        <v>0</v>
      </c>
      <c r="V341" s="57" t="e">
        <f t="shared" si="141"/>
        <v>#REF!</v>
      </c>
      <c r="W341" s="57">
        <f t="shared" si="154"/>
        <v>0</v>
      </c>
      <c r="X341" s="50" t="e">
        <f t="shared" si="155"/>
        <v>#REF!</v>
      </c>
      <c r="Y341" s="58" t="e">
        <f t="shared" si="156"/>
        <v>#REF!</v>
      </c>
      <c r="AA341" s="28">
        <f t="shared" si="157"/>
        <v>-4001981</v>
      </c>
      <c r="AB341" s="28">
        <f t="shared" si="158"/>
        <v>-3761874</v>
      </c>
      <c r="AC341" s="28">
        <f t="shared" si="159"/>
        <v>0</v>
      </c>
      <c r="AD341" s="55" t="e">
        <f t="shared" si="160"/>
        <v>#REF!</v>
      </c>
      <c r="AG341" s="61" t="str">
        <f t="shared" si="161"/>
        <v>332</v>
      </c>
      <c r="AH341" s="62" t="str">
        <f t="shared" si="162"/>
        <v>West Springfield</v>
      </c>
      <c r="AI341" s="63">
        <f t="shared" si="163"/>
        <v>0.40250837352138491</v>
      </c>
      <c r="AJ341" s="64">
        <f t="shared" si="164"/>
        <v>40.25</v>
      </c>
      <c r="AK341" s="63">
        <f t="shared" si="165"/>
        <v>5.04E-2</v>
      </c>
      <c r="AL341" s="57" t="e">
        <f t="shared" si="166"/>
        <v>#REF!</v>
      </c>
      <c r="AM341" s="65" t="e">
        <f t="shared" si="167"/>
        <v>#REF!</v>
      </c>
      <c r="AR341" s="49"/>
    </row>
    <row r="342" spans="1:44" ht="12.75" customHeight="1" x14ac:dyDescent="0.3">
      <c r="A342" s="48">
        <v>333</v>
      </c>
      <c r="B342" s="48" t="s">
        <v>396</v>
      </c>
      <c r="C342" s="49">
        <v>656200500</v>
      </c>
      <c r="D342" s="49">
        <f t="shared" si="142"/>
        <v>2127972.3119925167</v>
      </c>
      <c r="E342" s="59">
        <v>87201000</v>
      </c>
      <c r="F342" s="49">
        <f t="shared" si="168"/>
        <v>1369001.4545257778</v>
      </c>
      <c r="G342" s="49">
        <f t="shared" si="143"/>
        <v>3496974</v>
      </c>
      <c r="H342" s="50">
        <v>1752007.7007434862</v>
      </c>
      <c r="I342" s="51">
        <f t="shared" si="144"/>
        <v>1.9959809528896566</v>
      </c>
      <c r="J342" s="28">
        <f t="shared" si="145"/>
        <v>1445406</v>
      </c>
      <c r="K342" s="28">
        <f t="shared" si="146"/>
        <v>1445406</v>
      </c>
      <c r="L342" s="52">
        <f t="shared" si="147"/>
        <v>82.5</v>
      </c>
      <c r="M342" s="91"/>
      <c r="N342" s="53">
        <v>1499728</v>
      </c>
      <c r="O342" s="54">
        <v>4.9100000000000005E-2</v>
      </c>
      <c r="P342" s="28">
        <f t="shared" si="148"/>
        <v>1573365</v>
      </c>
      <c r="Q342" s="55">
        <f t="shared" si="149"/>
        <v>89.803543633531007</v>
      </c>
      <c r="R342" s="55">
        <f t="shared" si="150"/>
        <v>0</v>
      </c>
      <c r="S342" s="56">
        <f t="shared" si="151"/>
        <v>0</v>
      </c>
      <c r="T342" s="28">
        <f t="shared" si="152"/>
        <v>0</v>
      </c>
      <c r="U342" s="57">
        <f t="shared" si="153"/>
        <v>127959</v>
      </c>
      <c r="V342" s="57" t="e">
        <f t="shared" si="141"/>
        <v>#REF!</v>
      </c>
      <c r="W342" s="57">
        <f t="shared" si="154"/>
        <v>0</v>
      </c>
      <c r="X342" s="50" t="e">
        <f t="shared" si="155"/>
        <v>#REF!</v>
      </c>
      <c r="Y342" s="58" t="e">
        <f t="shared" si="156"/>
        <v>#REF!</v>
      </c>
      <c r="AA342" s="28">
        <f t="shared" si="157"/>
        <v>0</v>
      </c>
      <c r="AB342" s="28">
        <f t="shared" si="158"/>
        <v>0</v>
      </c>
      <c r="AC342" s="28" t="e">
        <f t="shared" si="159"/>
        <v>#REF!</v>
      </c>
      <c r="AD342" s="55" t="e">
        <f t="shared" si="160"/>
        <v>#REF!</v>
      </c>
      <c r="AG342" s="61" t="str">
        <f t="shared" si="161"/>
        <v>333</v>
      </c>
      <c r="AH342" s="62" t="str">
        <f t="shared" si="162"/>
        <v>West Stockbridge</v>
      </c>
      <c r="AI342" s="63">
        <f t="shared" si="163"/>
        <v>1.9959809528896566</v>
      </c>
      <c r="AJ342" s="64">
        <f t="shared" si="164"/>
        <v>82.5</v>
      </c>
      <c r="AK342" s="63">
        <f t="shared" si="165"/>
        <v>4.9100000000000005E-2</v>
      </c>
      <c r="AL342" s="57" t="e">
        <f t="shared" si="166"/>
        <v>#REF!</v>
      </c>
      <c r="AM342" s="65" t="e">
        <f t="shared" si="167"/>
        <v>#REF!</v>
      </c>
      <c r="AR342" s="49"/>
    </row>
    <row r="343" spans="1:44" ht="12.75" customHeight="1" x14ac:dyDescent="0.3">
      <c r="A343" s="48">
        <v>334</v>
      </c>
      <c r="B343" s="48" t="s">
        <v>397</v>
      </c>
      <c r="C343" s="49">
        <v>4950031100</v>
      </c>
      <c r="D343" s="49">
        <f t="shared" si="142"/>
        <v>16052302.801204601</v>
      </c>
      <c r="E343" s="59">
        <v>134114000</v>
      </c>
      <c r="F343" s="49">
        <f t="shared" si="168"/>
        <v>2105506.3711685669</v>
      </c>
      <c r="G343" s="49">
        <f t="shared" si="143"/>
        <v>18157809</v>
      </c>
      <c r="H343" s="50">
        <v>6220322.6958264932</v>
      </c>
      <c r="I343" s="51">
        <f t="shared" si="144"/>
        <v>2.9191104526109117</v>
      </c>
      <c r="J343" s="28">
        <f t="shared" si="145"/>
        <v>5131766</v>
      </c>
      <c r="K343" s="28">
        <f t="shared" si="146"/>
        <v>5131766</v>
      </c>
      <c r="L343" s="52">
        <f t="shared" si="147"/>
        <v>82.5</v>
      </c>
      <c r="M343" s="91"/>
      <c r="N343" s="53">
        <v>4779277</v>
      </c>
      <c r="O343" s="54">
        <v>5.4800000000000001E-2</v>
      </c>
      <c r="P343" s="28">
        <f t="shared" si="148"/>
        <v>5041181</v>
      </c>
      <c r="Q343" s="55">
        <f t="shared" si="149"/>
        <v>81.043721467736148</v>
      </c>
      <c r="R343" s="55">
        <f t="shared" si="150"/>
        <v>1.4562785322638518</v>
      </c>
      <c r="S343" s="56">
        <f t="shared" si="151"/>
        <v>0</v>
      </c>
      <c r="T343" s="28">
        <f t="shared" si="152"/>
        <v>0</v>
      </c>
      <c r="U343" s="57">
        <f t="shared" si="153"/>
        <v>0</v>
      </c>
      <c r="V343" s="57" t="e">
        <f t="shared" si="141"/>
        <v>#REF!</v>
      </c>
      <c r="W343" s="57">
        <f t="shared" si="154"/>
        <v>90585</v>
      </c>
      <c r="X343" s="50" t="e">
        <f t="shared" si="155"/>
        <v>#REF!</v>
      </c>
      <c r="Y343" s="58" t="e">
        <f t="shared" si="156"/>
        <v>#REF!</v>
      </c>
      <c r="AA343" s="28">
        <f t="shared" si="157"/>
        <v>-90585</v>
      </c>
      <c r="AB343" s="28">
        <f t="shared" si="158"/>
        <v>0</v>
      </c>
      <c r="AC343" s="28">
        <f t="shared" si="159"/>
        <v>0</v>
      </c>
      <c r="AD343" s="55" t="e">
        <f t="shared" si="160"/>
        <v>#REF!</v>
      </c>
      <c r="AG343" s="61" t="str">
        <f t="shared" si="161"/>
        <v>334</v>
      </c>
      <c r="AH343" s="62" t="str">
        <f t="shared" si="162"/>
        <v>West Tisbury</v>
      </c>
      <c r="AI343" s="63">
        <f t="shared" si="163"/>
        <v>2.9191104526109117</v>
      </c>
      <c r="AJ343" s="64">
        <f t="shared" si="164"/>
        <v>82.5</v>
      </c>
      <c r="AK343" s="63">
        <f t="shared" si="165"/>
        <v>5.4800000000000001E-2</v>
      </c>
      <c r="AL343" s="57" t="e">
        <f t="shared" si="166"/>
        <v>#REF!</v>
      </c>
      <c r="AM343" s="65" t="e">
        <f t="shared" si="167"/>
        <v>#REF!</v>
      </c>
      <c r="AR343" s="49"/>
    </row>
    <row r="344" spans="1:44" ht="12.75" customHeight="1" x14ac:dyDescent="0.3">
      <c r="A344" s="48">
        <v>335</v>
      </c>
      <c r="B344" s="48" t="s">
        <v>398</v>
      </c>
      <c r="C344" s="49">
        <v>7283384500</v>
      </c>
      <c r="D344" s="49">
        <f t="shared" si="142"/>
        <v>23619062.395709027</v>
      </c>
      <c r="E344" s="59">
        <v>2205276000</v>
      </c>
      <c r="F344" s="49">
        <f t="shared" si="168"/>
        <v>34621461.35515406</v>
      </c>
      <c r="G344" s="49">
        <f t="shared" si="143"/>
        <v>58240524</v>
      </c>
      <c r="H344" s="50">
        <v>37607331.330774382</v>
      </c>
      <c r="I344" s="51">
        <f t="shared" si="144"/>
        <v>1.5486481475579021</v>
      </c>
      <c r="J344" s="28">
        <f t="shared" si="145"/>
        <v>31026048</v>
      </c>
      <c r="K344" s="28">
        <f t="shared" si="146"/>
        <v>31026048</v>
      </c>
      <c r="L344" s="52">
        <f t="shared" si="147"/>
        <v>82.5</v>
      </c>
      <c r="M344" s="91"/>
      <c r="N344" s="53">
        <v>30389911</v>
      </c>
      <c r="O344" s="54">
        <v>3.85E-2</v>
      </c>
      <c r="P344" s="28">
        <f t="shared" si="148"/>
        <v>31559923</v>
      </c>
      <c r="Q344" s="55">
        <f t="shared" si="149"/>
        <v>83.919602596673116</v>
      </c>
      <c r="R344" s="55">
        <f t="shared" si="150"/>
        <v>0</v>
      </c>
      <c r="S344" s="56">
        <f t="shared" si="151"/>
        <v>0</v>
      </c>
      <c r="T344" s="28">
        <f t="shared" si="152"/>
        <v>0</v>
      </c>
      <c r="U344" s="57">
        <f t="shared" si="153"/>
        <v>533875</v>
      </c>
      <c r="V344" s="57" t="e">
        <f t="shared" si="141"/>
        <v>#REF!</v>
      </c>
      <c r="W344" s="57">
        <f t="shared" si="154"/>
        <v>0</v>
      </c>
      <c r="X344" s="50" t="e">
        <f t="shared" si="155"/>
        <v>#REF!</v>
      </c>
      <c r="Y344" s="58" t="e">
        <f t="shared" si="156"/>
        <v>#REF!</v>
      </c>
      <c r="AA344" s="28">
        <f t="shared" si="157"/>
        <v>0</v>
      </c>
      <c r="AB344" s="28">
        <f t="shared" si="158"/>
        <v>0</v>
      </c>
      <c r="AC344" s="28" t="e">
        <f t="shared" si="159"/>
        <v>#REF!</v>
      </c>
      <c r="AD344" s="55" t="e">
        <f t="shared" si="160"/>
        <v>#REF!</v>
      </c>
      <c r="AG344" s="61" t="str">
        <f t="shared" si="161"/>
        <v>335</v>
      </c>
      <c r="AH344" s="62" t="str">
        <f t="shared" si="162"/>
        <v>Westwood</v>
      </c>
      <c r="AI344" s="63">
        <f t="shared" si="163"/>
        <v>1.5486481475579021</v>
      </c>
      <c r="AJ344" s="64">
        <f t="shared" si="164"/>
        <v>82.5</v>
      </c>
      <c r="AK344" s="63">
        <f t="shared" si="165"/>
        <v>3.85E-2</v>
      </c>
      <c r="AL344" s="57" t="e">
        <f t="shared" si="166"/>
        <v>#REF!</v>
      </c>
      <c r="AM344" s="65" t="e">
        <f t="shared" si="167"/>
        <v>#REF!</v>
      </c>
      <c r="AR344" s="49"/>
    </row>
    <row r="345" spans="1:44" ht="12.75" customHeight="1" x14ac:dyDescent="0.3">
      <c r="A345" s="48">
        <v>336</v>
      </c>
      <c r="B345" s="48" t="s">
        <v>399</v>
      </c>
      <c r="C345" s="49">
        <v>13414292900</v>
      </c>
      <c r="D345" s="49">
        <f t="shared" si="142"/>
        <v>43500795.680828959</v>
      </c>
      <c r="E345" s="59">
        <v>2594348000</v>
      </c>
      <c r="F345" s="49">
        <f t="shared" si="168"/>
        <v>40729649.723581642</v>
      </c>
      <c r="G345" s="49">
        <f t="shared" si="143"/>
        <v>84230445</v>
      </c>
      <c r="H345" s="50">
        <v>96229618.529053867</v>
      </c>
      <c r="I345" s="51">
        <f t="shared" si="144"/>
        <v>0.87530685757180837</v>
      </c>
      <c r="J345" s="28">
        <f t="shared" si="145"/>
        <v>79389435</v>
      </c>
      <c r="K345" s="28">
        <f t="shared" si="146"/>
        <v>79389435</v>
      </c>
      <c r="L345" s="52">
        <f t="shared" si="147"/>
        <v>82.5</v>
      </c>
      <c r="M345" s="91"/>
      <c r="N345" s="53">
        <v>70147406</v>
      </c>
      <c r="O345" s="54">
        <v>4.4500000000000005E-2</v>
      </c>
      <c r="P345" s="28">
        <f t="shared" si="148"/>
        <v>73268966</v>
      </c>
      <c r="Q345" s="55">
        <f t="shared" si="149"/>
        <v>76.139724047517106</v>
      </c>
      <c r="R345" s="55">
        <f t="shared" si="150"/>
        <v>6.360275952482894</v>
      </c>
      <c r="S345" s="56">
        <f t="shared" si="151"/>
        <v>0.01</v>
      </c>
      <c r="T345" s="28">
        <f t="shared" si="152"/>
        <v>701474</v>
      </c>
      <c r="U345" s="57">
        <f t="shared" si="153"/>
        <v>0</v>
      </c>
      <c r="V345" s="57" t="e">
        <f t="shared" si="141"/>
        <v>#REF!</v>
      </c>
      <c r="W345" s="57">
        <f t="shared" si="154"/>
        <v>0</v>
      </c>
      <c r="X345" s="50" t="e">
        <f t="shared" si="155"/>
        <v>#REF!</v>
      </c>
      <c r="Y345" s="58" t="e">
        <f t="shared" si="156"/>
        <v>#REF!</v>
      </c>
      <c r="AA345" s="28">
        <f t="shared" si="157"/>
        <v>-6120469</v>
      </c>
      <c r="AB345" s="28">
        <f t="shared" si="158"/>
        <v>-5418995</v>
      </c>
      <c r="AC345" s="28">
        <f t="shared" si="159"/>
        <v>0</v>
      </c>
      <c r="AD345" s="55" t="e">
        <f t="shared" si="160"/>
        <v>#REF!</v>
      </c>
      <c r="AG345" s="61" t="str">
        <f t="shared" si="161"/>
        <v>336</v>
      </c>
      <c r="AH345" s="62" t="str">
        <f t="shared" si="162"/>
        <v>Weymouth</v>
      </c>
      <c r="AI345" s="63">
        <f t="shared" si="163"/>
        <v>0.87530685757180837</v>
      </c>
      <c r="AJ345" s="64">
        <f t="shared" si="164"/>
        <v>82.5</v>
      </c>
      <c r="AK345" s="63">
        <f t="shared" si="165"/>
        <v>4.4500000000000005E-2</v>
      </c>
      <c r="AL345" s="57" t="e">
        <f t="shared" si="166"/>
        <v>#REF!</v>
      </c>
      <c r="AM345" s="65" t="e">
        <f t="shared" si="167"/>
        <v>#REF!</v>
      </c>
      <c r="AR345" s="49"/>
    </row>
    <row r="346" spans="1:44" ht="12.75" customHeight="1" x14ac:dyDescent="0.3">
      <c r="A346" s="48">
        <v>337</v>
      </c>
      <c r="B346" s="48" t="s">
        <v>400</v>
      </c>
      <c r="C346" s="49">
        <v>376116400</v>
      </c>
      <c r="D346" s="49">
        <f t="shared" si="142"/>
        <v>1219696.2441910699</v>
      </c>
      <c r="E346" s="59">
        <v>40151000</v>
      </c>
      <c r="F346" s="49">
        <f t="shared" si="168"/>
        <v>630345.72310712619</v>
      </c>
      <c r="G346" s="49">
        <f t="shared" si="143"/>
        <v>1850042</v>
      </c>
      <c r="H346" s="50">
        <v>2308176.9231647733</v>
      </c>
      <c r="I346" s="51">
        <f t="shared" si="144"/>
        <v>0.80151654816104034</v>
      </c>
      <c r="J346" s="28">
        <f t="shared" si="145"/>
        <v>1904246</v>
      </c>
      <c r="K346" s="28">
        <f t="shared" si="146"/>
        <v>1850042</v>
      </c>
      <c r="L346" s="52">
        <f t="shared" si="147"/>
        <v>80.150000000000006</v>
      </c>
      <c r="M346" s="91"/>
      <c r="N346" s="53">
        <v>1745591</v>
      </c>
      <c r="O346" s="54">
        <v>5.8099999999999999E-2</v>
      </c>
      <c r="P346" s="28">
        <f t="shared" si="148"/>
        <v>1847010</v>
      </c>
      <c r="Q346" s="55">
        <f t="shared" si="149"/>
        <v>80.020295734849441</v>
      </c>
      <c r="R346" s="55">
        <f t="shared" si="150"/>
        <v>0.12970426515056488</v>
      </c>
      <c r="S346" s="56">
        <f t="shared" si="151"/>
        <v>0</v>
      </c>
      <c r="T346" s="28">
        <f t="shared" si="152"/>
        <v>0</v>
      </c>
      <c r="U346" s="57">
        <f t="shared" si="153"/>
        <v>0</v>
      </c>
      <c r="V346" s="57" t="e">
        <f t="shared" si="141"/>
        <v>#REF!</v>
      </c>
      <c r="W346" s="57">
        <f t="shared" si="154"/>
        <v>0</v>
      </c>
      <c r="X346" s="50" t="e">
        <f t="shared" si="155"/>
        <v>#REF!</v>
      </c>
      <c r="Y346" s="58" t="e">
        <f t="shared" si="156"/>
        <v>#REF!</v>
      </c>
      <c r="AA346" s="28">
        <f t="shared" si="157"/>
        <v>-3032</v>
      </c>
      <c r="AB346" s="28">
        <f t="shared" si="158"/>
        <v>-3032</v>
      </c>
      <c r="AC346" s="28">
        <f t="shared" si="159"/>
        <v>0</v>
      </c>
      <c r="AD346" s="55" t="e">
        <f t="shared" si="160"/>
        <v>#REF!</v>
      </c>
      <c r="AG346" s="61" t="str">
        <f t="shared" si="161"/>
        <v>337</v>
      </c>
      <c r="AH346" s="62" t="str">
        <f t="shared" si="162"/>
        <v>Whately</v>
      </c>
      <c r="AI346" s="63">
        <f t="shared" si="163"/>
        <v>0.80151654816104034</v>
      </c>
      <c r="AJ346" s="64">
        <f t="shared" si="164"/>
        <v>80.150000000000006</v>
      </c>
      <c r="AK346" s="63">
        <f t="shared" si="165"/>
        <v>5.8099999999999999E-2</v>
      </c>
      <c r="AL346" s="57" t="e">
        <f t="shared" si="166"/>
        <v>#REF!</v>
      </c>
      <c r="AM346" s="65" t="e">
        <f t="shared" si="167"/>
        <v>#REF!</v>
      </c>
      <c r="AR346" s="49"/>
    </row>
    <row r="347" spans="1:44" ht="12.75" customHeight="1" x14ac:dyDescent="0.3">
      <c r="A347" s="48">
        <v>338</v>
      </c>
      <c r="B347" s="48" t="s">
        <v>401</v>
      </c>
      <c r="C347" s="49">
        <v>2686277200</v>
      </c>
      <c r="D347" s="49">
        <f t="shared" si="142"/>
        <v>8711245.273261426</v>
      </c>
      <c r="E347" s="59">
        <v>605396000</v>
      </c>
      <c r="F347" s="49">
        <f t="shared" si="168"/>
        <v>9504340.5988932215</v>
      </c>
      <c r="G347" s="49">
        <f t="shared" si="143"/>
        <v>18215586</v>
      </c>
      <c r="H347" s="50">
        <v>33947077.922023267</v>
      </c>
      <c r="I347" s="51">
        <f t="shared" si="144"/>
        <v>0.53658774524986685</v>
      </c>
      <c r="J347" s="28">
        <f t="shared" si="145"/>
        <v>28006339</v>
      </c>
      <c r="K347" s="28">
        <f t="shared" si="146"/>
        <v>18215586</v>
      </c>
      <c r="L347" s="52">
        <f t="shared" si="147"/>
        <v>53.66</v>
      </c>
      <c r="M347" s="91"/>
      <c r="N347" s="53">
        <v>14903717</v>
      </c>
      <c r="O347" s="54">
        <v>4.3799999999999999E-2</v>
      </c>
      <c r="P347" s="28">
        <f t="shared" si="148"/>
        <v>15556500</v>
      </c>
      <c r="Q347" s="55">
        <f t="shared" si="149"/>
        <v>45.825740983460832</v>
      </c>
      <c r="R347" s="55">
        <f t="shared" si="150"/>
        <v>7.8342590165391641</v>
      </c>
      <c r="S347" s="56">
        <f t="shared" si="151"/>
        <v>0.02</v>
      </c>
      <c r="T347" s="28">
        <f t="shared" si="152"/>
        <v>298074</v>
      </c>
      <c r="U347" s="57">
        <f t="shared" si="153"/>
        <v>0</v>
      </c>
      <c r="V347" s="57" t="e">
        <f t="shared" si="141"/>
        <v>#REF!</v>
      </c>
      <c r="W347" s="57">
        <f t="shared" si="154"/>
        <v>0</v>
      </c>
      <c r="X347" s="50" t="e">
        <f t="shared" si="155"/>
        <v>#REF!</v>
      </c>
      <c r="Y347" s="58" t="e">
        <f t="shared" si="156"/>
        <v>#REF!</v>
      </c>
      <c r="AA347" s="28">
        <f t="shared" si="157"/>
        <v>-2659086</v>
      </c>
      <c r="AB347" s="28">
        <f t="shared" si="158"/>
        <v>-2361012</v>
      </c>
      <c r="AC347" s="28">
        <f t="shared" si="159"/>
        <v>0</v>
      </c>
      <c r="AD347" s="55" t="e">
        <f t="shared" si="160"/>
        <v>#REF!</v>
      </c>
      <c r="AG347" s="61" t="str">
        <f t="shared" si="161"/>
        <v>338</v>
      </c>
      <c r="AH347" s="62" t="str">
        <f t="shared" si="162"/>
        <v>Whitman</v>
      </c>
      <c r="AI347" s="63">
        <f t="shared" si="163"/>
        <v>0.53658774524986685</v>
      </c>
      <c r="AJ347" s="64">
        <f t="shared" si="164"/>
        <v>53.66</v>
      </c>
      <c r="AK347" s="63">
        <f t="shared" si="165"/>
        <v>4.3799999999999999E-2</v>
      </c>
      <c r="AL347" s="57" t="e">
        <f t="shared" si="166"/>
        <v>#REF!</v>
      </c>
      <c r="AM347" s="65" t="e">
        <f t="shared" si="167"/>
        <v>#REF!</v>
      </c>
      <c r="AR347" s="49"/>
    </row>
    <row r="348" spans="1:44" ht="12.75" customHeight="1" x14ac:dyDescent="0.3">
      <c r="A348" s="48">
        <v>339</v>
      </c>
      <c r="B348" s="48" t="s">
        <v>402</v>
      </c>
      <c r="C348" s="49">
        <v>2566788100</v>
      </c>
      <c r="D348" s="49">
        <f t="shared" si="142"/>
        <v>8323757.7654266935</v>
      </c>
      <c r="E348" s="59">
        <v>807104000</v>
      </c>
      <c r="F348" s="49">
        <f t="shared" si="168"/>
        <v>12671030.721592339</v>
      </c>
      <c r="G348" s="49">
        <f t="shared" si="143"/>
        <v>20994788</v>
      </c>
      <c r="H348" s="50">
        <v>30551139.745619263</v>
      </c>
      <c r="I348" s="51">
        <f t="shared" si="144"/>
        <v>0.68720146530737691</v>
      </c>
      <c r="J348" s="28">
        <f t="shared" si="145"/>
        <v>25204690</v>
      </c>
      <c r="K348" s="28">
        <f t="shared" si="146"/>
        <v>20994788</v>
      </c>
      <c r="L348" s="52">
        <f t="shared" si="147"/>
        <v>68.72</v>
      </c>
      <c r="M348" s="91"/>
      <c r="N348" s="53">
        <v>18893329</v>
      </c>
      <c r="O348" s="54">
        <v>3.5400000000000001E-2</v>
      </c>
      <c r="P348" s="28">
        <f t="shared" si="148"/>
        <v>19562153</v>
      </c>
      <c r="Q348" s="55">
        <f t="shared" si="149"/>
        <v>64.030845208663692</v>
      </c>
      <c r="R348" s="55">
        <f t="shared" si="150"/>
        <v>4.689154791336307</v>
      </c>
      <c r="S348" s="56">
        <f t="shared" si="151"/>
        <v>0.01</v>
      </c>
      <c r="T348" s="28">
        <f t="shared" si="152"/>
        <v>188933</v>
      </c>
      <c r="U348" s="57">
        <f t="shared" si="153"/>
        <v>0</v>
      </c>
      <c r="V348" s="57" t="e">
        <f t="shared" si="141"/>
        <v>#REF!</v>
      </c>
      <c r="W348" s="57">
        <f t="shared" si="154"/>
        <v>0</v>
      </c>
      <c r="X348" s="50" t="e">
        <f t="shared" si="155"/>
        <v>#REF!</v>
      </c>
      <c r="Y348" s="58" t="e">
        <f t="shared" si="156"/>
        <v>#REF!</v>
      </c>
      <c r="AA348" s="28">
        <f t="shared" si="157"/>
        <v>-1432635</v>
      </c>
      <c r="AB348" s="28">
        <f t="shared" si="158"/>
        <v>-1243702</v>
      </c>
      <c r="AC348" s="28">
        <f t="shared" si="159"/>
        <v>0</v>
      </c>
      <c r="AD348" s="55" t="e">
        <f t="shared" si="160"/>
        <v>#REF!</v>
      </c>
      <c r="AG348" s="61" t="str">
        <f t="shared" si="161"/>
        <v>339</v>
      </c>
      <c r="AH348" s="62" t="str">
        <f t="shared" si="162"/>
        <v>Wilbraham</v>
      </c>
      <c r="AI348" s="63">
        <f t="shared" si="163"/>
        <v>0.68720146530737691</v>
      </c>
      <c r="AJ348" s="64">
        <f t="shared" si="164"/>
        <v>68.72</v>
      </c>
      <c r="AK348" s="63">
        <f t="shared" si="165"/>
        <v>3.5400000000000001E-2</v>
      </c>
      <c r="AL348" s="57" t="e">
        <f t="shared" si="166"/>
        <v>#REF!</v>
      </c>
      <c r="AM348" s="65" t="e">
        <f t="shared" si="167"/>
        <v>#REF!</v>
      </c>
      <c r="AR348" s="49"/>
    </row>
    <row r="349" spans="1:44" ht="12.75" customHeight="1" x14ac:dyDescent="0.3">
      <c r="A349" s="48">
        <v>340</v>
      </c>
      <c r="B349" s="48" t="s">
        <v>403</v>
      </c>
      <c r="C349" s="49">
        <v>427558500</v>
      </c>
      <c r="D349" s="49">
        <f t="shared" si="142"/>
        <v>1386516.2397118753</v>
      </c>
      <c r="E349" s="59">
        <v>81568575</v>
      </c>
      <c r="F349" s="49">
        <f t="shared" si="168"/>
        <v>1280575.8858108853</v>
      </c>
      <c r="G349" s="49">
        <f t="shared" si="143"/>
        <v>2667092</v>
      </c>
      <c r="H349" s="50">
        <v>3434495.34120744</v>
      </c>
      <c r="I349" s="51">
        <f t="shared" si="144"/>
        <v>0.77656008671782051</v>
      </c>
      <c r="J349" s="28">
        <f t="shared" si="145"/>
        <v>2833459</v>
      </c>
      <c r="K349" s="28">
        <f t="shared" si="146"/>
        <v>2667092</v>
      </c>
      <c r="L349" s="52">
        <f t="shared" si="147"/>
        <v>77.66</v>
      </c>
      <c r="M349" s="91"/>
      <c r="N349" s="53">
        <v>2393489</v>
      </c>
      <c r="O349" s="54">
        <v>4.99E-2</v>
      </c>
      <c r="P349" s="28">
        <f t="shared" si="148"/>
        <v>2512924</v>
      </c>
      <c r="Q349" s="55">
        <f t="shared" si="149"/>
        <v>73.167197807773121</v>
      </c>
      <c r="R349" s="55">
        <f t="shared" si="150"/>
        <v>4.4928021922268755</v>
      </c>
      <c r="S349" s="56">
        <f t="shared" si="151"/>
        <v>0.01</v>
      </c>
      <c r="T349" s="28">
        <f t="shared" si="152"/>
        <v>23935</v>
      </c>
      <c r="U349" s="57">
        <f t="shared" si="153"/>
        <v>0</v>
      </c>
      <c r="V349" s="57" t="e">
        <f t="shared" si="141"/>
        <v>#REF!</v>
      </c>
      <c r="W349" s="57">
        <f t="shared" si="154"/>
        <v>0</v>
      </c>
      <c r="X349" s="50" t="e">
        <f t="shared" si="155"/>
        <v>#REF!</v>
      </c>
      <c r="Y349" s="58" t="e">
        <f t="shared" si="156"/>
        <v>#REF!</v>
      </c>
      <c r="AA349" s="28">
        <f t="shared" si="157"/>
        <v>-154168</v>
      </c>
      <c r="AB349" s="28">
        <f t="shared" si="158"/>
        <v>-130233</v>
      </c>
      <c r="AC349" s="28">
        <f t="shared" si="159"/>
        <v>0</v>
      </c>
      <c r="AD349" s="55" t="e">
        <f t="shared" si="160"/>
        <v>#REF!</v>
      </c>
      <c r="AG349" s="61" t="str">
        <f t="shared" si="161"/>
        <v>340</v>
      </c>
      <c r="AH349" s="62" t="str">
        <f t="shared" si="162"/>
        <v>Williamsburg</v>
      </c>
      <c r="AI349" s="63">
        <f t="shared" si="163"/>
        <v>0.77656008671782051</v>
      </c>
      <c r="AJ349" s="64">
        <f t="shared" si="164"/>
        <v>77.66</v>
      </c>
      <c r="AK349" s="63">
        <f t="shared" si="165"/>
        <v>4.99E-2</v>
      </c>
      <c r="AL349" s="57" t="e">
        <f t="shared" si="166"/>
        <v>#REF!</v>
      </c>
      <c r="AM349" s="65" t="e">
        <f t="shared" si="167"/>
        <v>#REF!</v>
      </c>
      <c r="AR349" s="49"/>
    </row>
    <row r="350" spans="1:44" ht="12.75" customHeight="1" x14ac:dyDescent="0.3">
      <c r="A350" s="48">
        <v>341</v>
      </c>
      <c r="B350" s="48" t="s">
        <v>404</v>
      </c>
      <c r="C350" s="49">
        <v>1425465400</v>
      </c>
      <c r="D350" s="49">
        <f t="shared" si="142"/>
        <v>4622597.6708389241</v>
      </c>
      <c r="E350" s="59">
        <v>321923000</v>
      </c>
      <c r="F350" s="49">
        <f t="shared" si="168"/>
        <v>5053990.8400741043</v>
      </c>
      <c r="G350" s="49">
        <f t="shared" si="143"/>
        <v>9676589</v>
      </c>
      <c r="H350" s="50">
        <v>10248063.58474963</v>
      </c>
      <c r="I350" s="51">
        <f t="shared" si="144"/>
        <v>0.94423584709212249</v>
      </c>
      <c r="J350" s="28">
        <f t="shared" si="145"/>
        <v>8454652</v>
      </c>
      <c r="K350" s="28">
        <f t="shared" si="146"/>
        <v>8454652</v>
      </c>
      <c r="L350" s="52">
        <f t="shared" si="147"/>
        <v>82.5</v>
      </c>
      <c r="M350" s="91"/>
      <c r="N350" s="53">
        <v>7603673</v>
      </c>
      <c r="O350" s="54">
        <v>5.9799999999999992E-2</v>
      </c>
      <c r="P350" s="28">
        <f t="shared" si="148"/>
        <v>8058373</v>
      </c>
      <c r="Q350" s="55">
        <f t="shared" si="149"/>
        <v>78.633128428202212</v>
      </c>
      <c r="R350" s="55">
        <f t="shared" si="150"/>
        <v>3.8668715717977875</v>
      </c>
      <c r="S350" s="56">
        <f t="shared" si="151"/>
        <v>0.01</v>
      </c>
      <c r="T350" s="28">
        <f t="shared" si="152"/>
        <v>76037</v>
      </c>
      <c r="U350" s="57">
        <f t="shared" si="153"/>
        <v>0</v>
      </c>
      <c r="V350" s="57" t="e">
        <f t="shared" si="141"/>
        <v>#REF!</v>
      </c>
      <c r="W350" s="57">
        <f t="shared" si="154"/>
        <v>0</v>
      </c>
      <c r="X350" s="50" t="e">
        <f t="shared" si="155"/>
        <v>#REF!</v>
      </c>
      <c r="Y350" s="58" t="e">
        <f t="shared" si="156"/>
        <v>#REF!</v>
      </c>
      <c r="AA350" s="28">
        <f t="shared" si="157"/>
        <v>-396279</v>
      </c>
      <c r="AB350" s="28">
        <f t="shared" si="158"/>
        <v>-320242</v>
      </c>
      <c r="AC350" s="28">
        <f t="shared" si="159"/>
        <v>0</v>
      </c>
      <c r="AD350" s="55" t="e">
        <f t="shared" si="160"/>
        <v>#REF!</v>
      </c>
      <c r="AG350" s="61" t="str">
        <f t="shared" si="161"/>
        <v>341</v>
      </c>
      <c r="AH350" s="62" t="str">
        <f t="shared" si="162"/>
        <v>Williamstown</v>
      </c>
      <c r="AI350" s="63">
        <f t="shared" si="163"/>
        <v>0.94423584709212249</v>
      </c>
      <c r="AJ350" s="64">
        <f t="shared" si="164"/>
        <v>82.5</v>
      </c>
      <c r="AK350" s="63">
        <f t="shared" si="165"/>
        <v>5.9799999999999992E-2</v>
      </c>
      <c r="AL350" s="57" t="e">
        <f t="shared" si="166"/>
        <v>#REF!</v>
      </c>
      <c r="AM350" s="65" t="e">
        <f t="shared" si="167"/>
        <v>#REF!</v>
      </c>
      <c r="AR350" s="49"/>
    </row>
    <row r="351" spans="1:44" ht="12.75" customHeight="1" x14ac:dyDescent="0.3">
      <c r="A351" s="48">
        <v>342</v>
      </c>
      <c r="B351" s="48" t="s">
        <v>405</v>
      </c>
      <c r="C351" s="49">
        <v>7566412500</v>
      </c>
      <c r="D351" s="49">
        <f t="shared" si="142"/>
        <v>24536885.145796258</v>
      </c>
      <c r="E351" s="59">
        <v>1369450000</v>
      </c>
      <c r="F351" s="49">
        <f t="shared" si="168"/>
        <v>21499513.100770939</v>
      </c>
      <c r="G351" s="49">
        <f t="shared" si="143"/>
        <v>46036398</v>
      </c>
      <c r="H351" s="50">
        <v>44155101.891797364</v>
      </c>
      <c r="I351" s="51">
        <f t="shared" si="144"/>
        <v>1.0426065398470323</v>
      </c>
      <c r="J351" s="28">
        <f t="shared" si="145"/>
        <v>36427959</v>
      </c>
      <c r="K351" s="28">
        <f t="shared" si="146"/>
        <v>36427959</v>
      </c>
      <c r="L351" s="52">
        <f t="shared" si="147"/>
        <v>82.5</v>
      </c>
      <c r="M351" s="91"/>
      <c r="N351" s="53">
        <v>34861311</v>
      </c>
      <c r="O351" s="54">
        <v>8.77E-2</v>
      </c>
      <c r="P351" s="28">
        <f t="shared" si="148"/>
        <v>37918648</v>
      </c>
      <c r="Q351" s="55">
        <f t="shared" si="149"/>
        <v>85.876028760889568</v>
      </c>
      <c r="R351" s="55">
        <f t="shared" si="150"/>
        <v>0</v>
      </c>
      <c r="S351" s="56">
        <f t="shared" si="151"/>
        <v>0</v>
      </c>
      <c r="T351" s="28">
        <f t="shared" si="152"/>
        <v>0</v>
      </c>
      <c r="U351" s="57">
        <f t="shared" si="153"/>
        <v>1490689</v>
      </c>
      <c r="V351" s="57" t="e">
        <f t="shared" si="141"/>
        <v>#REF!</v>
      </c>
      <c r="W351" s="57">
        <f t="shared" si="154"/>
        <v>0</v>
      </c>
      <c r="X351" s="50" t="e">
        <f t="shared" si="155"/>
        <v>#REF!</v>
      </c>
      <c r="Y351" s="58" t="e">
        <f t="shared" si="156"/>
        <v>#REF!</v>
      </c>
      <c r="AA351" s="28">
        <f t="shared" si="157"/>
        <v>0</v>
      </c>
      <c r="AB351" s="28">
        <f t="shared" si="158"/>
        <v>0</v>
      </c>
      <c r="AC351" s="28" t="e">
        <f t="shared" si="159"/>
        <v>#REF!</v>
      </c>
      <c r="AD351" s="55" t="e">
        <f t="shared" si="160"/>
        <v>#REF!</v>
      </c>
      <c r="AG351" s="61" t="str">
        <f t="shared" si="161"/>
        <v>342</v>
      </c>
      <c r="AH351" s="62" t="str">
        <f t="shared" si="162"/>
        <v>Wilmington</v>
      </c>
      <c r="AI351" s="63">
        <f t="shared" si="163"/>
        <v>1.0426065398470323</v>
      </c>
      <c r="AJ351" s="64">
        <f t="shared" si="164"/>
        <v>82.5</v>
      </c>
      <c r="AK351" s="63">
        <f t="shared" si="165"/>
        <v>8.77E-2</v>
      </c>
      <c r="AL351" s="57" t="e">
        <f t="shared" si="166"/>
        <v>#REF!</v>
      </c>
      <c r="AM351" s="65" t="e">
        <f t="shared" si="167"/>
        <v>#REF!</v>
      </c>
      <c r="AR351" s="49"/>
    </row>
    <row r="352" spans="1:44" ht="12.75" customHeight="1" x14ac:dyDescent="0.3">
      <c r="A352" s="48">
        <v>343</v>
      </c>
      <c r="B352" s="48" t="s">
        <v>406</v>
      </c>
      <c r="C352" s="49">
        <v>1274237700</v>
      </c>
      <c r="D352" s="49">
        <f t="shared" si="142"/>
        <v>4132186.0384090333</v>
      </c>
      <c r="E352" s="59">
        <v>293173000</v>
      </c>
      <c r="F352" s="49">
        <f t="shared" si="168"/>
        <v>4602633.7247013897</v>
      </c>
      <c r="G352" s="49">
        <f t="shared" si="143"/>
        <v>8734820</v>
      </c>
      <c r="H352" s="50">
        <v>23036663.923536174</v>
      </c>
      <c r="I352" s="51">
        <f t="shared" si="144"/>
        <v>0.37917035335467042</v>
      </c>
      <c r="J352" s="28">
        <f t="shared" si="145"/>
        <v>19005248</v>
      </c>
      <c r="K352" s="28">
        <f t="shared" si="146"/>
        <v>8734820</v>
      </c>
      <c r="L352" s="52">
        <f t="shared" si="147"/>
        <v>37.92</v>
      </c>
      <c r="M352" s="91"/>
      <c r="N352" s="53">
        <v>7076587</v>
      </c>
      <c r="O352" s="54">
        <v>3.9699999999999999E-2</v>
      </c>
      <c r="P352" s="28">
        <f t="shared" si="148"/>
        <v>7357528</v>
      </c>
      <c r="Q352" s="55">
        <f t="shared" si="149"/>
        <v>31.938339789221548</v>
      </c>
      <c r="R352" s="55">
        <f t="shared" si="150"/>
        <v>5.981660210778454</v>
      </c>
      <c r="S352" s="56">
        <f t="shared" si="151"/>
        <v>0.01</v>
      </c>
      <c r="T352" s="28">
        <f t="shared" si="152"/>
        <v>70766</v>
      </c>
      <c r="U352" s="57">
        <f t="shared" si="153"/>
        <v>0</v>
      </c>
      <c r="V352" s="57" t="e">
        <f t="shared" si="141"/>
        <v>#REF!</v>
      </c>
      <c r="W352" s="57">
        <f t="shared" si="154"/>
        <v>0</v>
      </c>
      <c r="X352" s="50" t="e">
        <f t="shared" si="155"/>
        <v>#REF!</v>
      </c>
      <c r="Y352" s="58" t="e">
        <f t="shared" si="156"/>
        <v>#REF!</v>
      </c>
      <c r="AA352" s="28">
        <f t="shared" si="157"/>
        <v>-1377292</v>
      </c>
      <c r="AB352" s="28">
        <f t="shared" si="158"/>
        <v>-1306526</v>
      </c>
      <c r="AC352" s="28">
        <f t="shared" si="159"/>
        <v>0</v>
      </c>
      <c r="AD352" s="55" t="e">
        <f t="shared" si="160"/>
        <v>#REF!</v>
      </c>
      <c r="AG352" s="61" t="str">
        <f t="shared" si="161"/>
        <v>343</v>
      </c>
      <c r="AH352" s="62" t="str">
        <f t="shared" si="162"/>
        <v>Winchendon</v>
      </c>
      <c r="AI352" s="63">
        <f t="shared" si="163"/>
        <v>0.37917035335467042</v>
      </c>
      <c r="AJ352" s="64">
        <f t="shared" si="164"/>
        <v>37.92</v>
      </c>
      <c r="AK352" s="63">
        <f t="shared" si="165"/>
        <v>3.9699999999999999E-2</v>
      </c>
      <c r="AL352" s="57" t="e">
        <f t="shared" si="166"/>
        <v>#REF!</v>
      </c>
      <c r="AM352" s="65" t="e">
        <f t="shared" si="167"/>
        <v>#REF!</v>
      </c>
      <c r="AR352" s="49"/>
    </row>
    <row r="353" spans="1:44" ht="12.75" customHeight="1" x14ac:dyDescent="0.3">
      <c r="A353" s="48">
        <v>344</v>
      </c>
      <c r="B353" s="48" t="s">
        <v>407</v>
      </c>
      <c r="C353" s="49">
        <v>11634406000</v>
      </c>
      <c r="D353" s="49">
        <f t="shared" si="142"/>
        <v>37728855.486211315</v>
      </c>
      <c r="E353" s="59">
        <v>3433697000</v>
      </c>
      <c r="F353" s="49">
        <f t="shared" si="168"/>
        <v>53906906.886398092</v>
      </c>
      <c r="G353" s="49">
        <f t="shared" si="143"/>
        <v>91635762</v>
      </c>
      <c r="H353" s="50">
        <v>58634691.334809974</v>
      </c>
      <c r="I353" s="51">
        <f t="shared" si="144"/>
        <v>1.5628250087776636</v>
      </c>
      <c r="J353" s="28">
        <f t="shared" si="145"/>
        <v>48373620</v>
      </c>
      <c r="K353" s="28">
        <f t="shared" si="146"/>
        <v>48373620</v>
      </c>
      <c r="L353" s="52">
        <f t="shared" si="147"/>
        <v>82.5</v>
      </c>
      <c r="M353" s="91"/>
      <c r="N353" s="53">
        <v>45782278</v>
      </c>
      <c r="O353" s="54">
        <v>3.7699999999999997E-2</v>
      </c>
      <c r="P353" s="28">
        <f t="shared" si="148"/>
        <v>47508270</v>
      </c>
      <c r="Q353" s="55">
        <f t="shared" si="149"/>
        <v>81.024166612770259</v>
      </c>
      <c r="R353" s="55">
        <f t="shared" si="150"/>
        <v>1.4758333872297413</v>
      </c>
      <c r="S353" s="56">
        <f t="shared" si="151"/>
        <v>0</v>
      </c>
      <c r="T353" s="28">
        <f t="shared" si="152"/>
        <v>0</v>
      </c>
      <c r="U353" s="57">
        <f t="shared" si="153"/>
        <v>0</v>
      </c>
      <c r="V353" s="57" t="e">
        <f t="shared" si="141"/>
        <v>#REF!</v>
      </c>
      <c r="W353" s="57">
        <f t="shared" si="154"/>
        <v>0</v>
      </c>
      <c r="X353" s="50" t="e">
        <f t="shared" si="155"/>
        <v>#REF!</v>
      </c>
      <c r="Y353" s="58" t="e">
        <f t="shared" si="156"/>
        <v>#REF!</v>
      </c>
      <c r="AA353" s="28">
        <f t="shared" si="157"/>
        <v>-865350</v>
      </c>
      <c r="AB353" s="28">
        <f t="shared" si="158"/>
        <v>-865350</v>
      </c>
      <c r="AC353" s="28">
        <f t="shared" si="159"/>
        <v>0</v>
      </c>
      <c r="AD353" s="55" t="e">
        <f t="shared" si="160"/>
        <v>#REF!</v>
      </c>
      <c r="AG353" s="61" t="str">
        <f t="shared" si="161"/>
        <v>344</v>
      </c>
      <c r="AH353" s="62" t="str">
        <f t="shared" si="162"/>
        <v>Winchester</v>
      </c>
      <c r="AI353" s="63">
        <f t="shared" si="163"/>
        <v>1.5628250087776636</v>
      </c>
      <c r="AJ353" s="64">
        <f t="shared" si="164"/>
        <v>82.5</v>
      </c>
      <c r="AK353" s="63">
        <f t="shared" si="165"/>
        <v>3.7699999999999997E-2</v>
      </c>
      <c r="AL353" s="57" t="e">
        <f t="shared" si="166"/>
        <v>#REF!</v>
      </c>
      <c r="AM353" s="65" t="e">
        <f t="shared" si="167"/>
        <v>#REF!</v>
      </c>
      <c r="AR353" s="49"/>
    </row>
    <row r="354" spans="1:44" ht="12.75" customHeight="1" x14ac:dyDescent="0.3">
      <c r="A354" s="48">
        <v>345</v>
      </c>
      <c r="B354" s="48" t="s">
        <v>408</v>
      </c>
      <c r="C354" s="49">
        <v>170569700</v>
      </c>
      <c r="D354" s="49">
        <f t="shared" si="142"/>
        <v>553135.20618297299</v>
      </c>
      <c r="E354" s="59">
        <v>31294000</v>
      </c>
      <c r="F354" s="49">
        <f t="shared" si="168"/>
        <v>491296.33281647798</v>
      </c>
      <c r="G354" s="49">
        <f t="shared" si="143"/>
        <v>1044432</v>
      </c>
      <c r="H354" s="50">
        <v>1032184.3959089101</v>
      </c>
      <c r="I354" s="51">
        <f t="shared" si="144"/>
        <v>1.0118657132772337</v>
      </c>
      <c r="J354" s="28">
        <f t="shared" si="145"/>
        <v>851552</v>
      </c>
      <c r="K354" s="28">
        <f t="shared" si="146"/>
        <v>851552</v>
      </c>
      <c r="L354" s="52">
        <f t="shared" si="147"/>
        <v>82.5</v>
      </c>
      <c r="M354" s="91"/>
      <c r="N354" s="53">
        <v>746147</v>
      </c>
      <c r="O354" s="54">
        <v>4.3299999999999998E-2</v>
      </c>
      <c r="P354" s="28">
        <f t="shared" si="148"/>
        <v>778455</v>
      </c>
      <c r="Q354" s="55">
        <f t="shared" si="149"/>
        <v>75.41821045594439</v>
      </c>
      <c r="R354" s="55">
        <f t="shared" si="150"/>
        <v>7.08178954405561</v>
      </c>
      <c r="S354" s="56">
        <f t="shared" si="151"/>
        <v>0.01</v>
      </c>
      <c r="T354" s="28">
        <f t="shared" si="152"/>
        <v>7461</v>
      </c>
      <c r="U354" s="57">
        <f t="shared" si="153"/>
        <v>0</v>
      </c>
      <c r="V354" s="57" t="e">
        <f t="shared" si="141"/>
        <v>#REF!</v>
      </c>
      <c r="W354" s="57">
        <f t="shared" si="154"/>
        <v>0</v>
      </c>
      <c r="X354" s="50" t="e">
        <f t="shared" si="155"/>
        <v>#REF!</v>
      </c>
      <c r="Y354" s="58" t="e">
        <f t="shared" si="156"/>
        <v>#REF!</v>
      </c>
      <c r="AA354" s="28">
        <f t="shared" si="157"/>
        <v>-73097</v>
      </c>
      <c r="AB354" s="28">
        <f t="shared" si="158"/>
        <v>-65636</v>
      </c>
      <c r="AC354" s="28">
        <f t="shared" si="159"/>
        <v>0</v>
      </c>
      <c r="AD354" s="55" t="e">
        <f t="shared" si="160"/>
        <v>#REF!</v>
      </c>
      <c r="AG354" s="61" t="str">
        <f t="shared" si="161"/>
        <v>345</v>
      </c>
      <c r="AH354" s="62" t="str">
        <f t="shared" si="162"/>
        <v>Windsor</v>
      </c>
      <c r="AI354" s="63">
        <f t="shared" si="163"/>
        <v>1.0118657132772337</v>
      </c>
      <c r="AJ354" s="64">
        <f t="shared" si="164"/>
        <v>82.5</v>
      </c>
      <c r="AK354" s="63">
        <f t="shared" si="165"/>
        <v>4.3299999999999998E-2</v>
      </c>
      <c r="AL354" s="57" t="e">
        <f t="shared" si="166"/>
        <v>#REF!</v>
      </c>
      <c r="AM354" s="65" t="e">
        <f t="shared" si="167"/>
        <v>#REF!</v>
      </c>
      <c r="AR354" s="49"/>
    </row>
    <row r="355" spans="1:44" ht="12.75" customHeight="1" x14ac:dyDescent="0.3">
      <c r="A355" s="48">
        <v>346</v>
      </c>
      <c r="B355" s="48" t="s">
        <v>409</v>
      </c>
      <c r="C355" s="49">
        <v>3873447100</v>
      </c>
      <c r="D355" s="49">
        <f t="shared" si="142"/>
        <v>12561081.835152075</v>
      </c>
      <c r="E355" s="59">
        <v>871848000</v>
      </c>
      <c r="F355" s="49">
        <f t="shared" si="168"/>
        <v>13687471.246033765</v>
      </c>
      <c r="G355" s="49">
        <f t="shared" si="143"/>
        <v>26248553</v>
      </c>
      <c r="H355" s="50">
        <v>33114976.148608558</v>
      </c>
      <c r="I355" s="51">
        <f t="shared" si="144"/>
        <v>0.79264900817701256</v>
      </c>
      <c r="J355" s="28">
        <f t="shared" si="145"/>
        <v>27319855</v>
      </c>
      <c r="K355" s="28">
        <f t="shared" si="146"/>
        <v>26248553</v>
      </c>
      <c r="L355" s="52">
        <f t="shared" si="147"/>
        <v>79.260000000000005</v>
      </c>
      <c r="M355" s="91"/>
      <c r="N355" s="53">
        <v>21215857</v>
      </c>
      <c r="O355" s="54">
        <v>3.0499999999999999E-2</v>
      </c>
      <c r="P355" s="28">
        <f t="shared" si="148"/>
        <v>21862941</v>
      </c>
      <c r="Q355" s="55">
        <f t="shared" si="149"/>
        <v>66.021309820326252</v>
      </c>
      <c r="R355" s="55">
        <f t="shared" si="150"/>
        <v>13.238690179673753</v>
      </c>
      <c r="S355" s="56">
        <f t="shared" si="151"/>
        <v>0.02</v>
      </c>
      <c r="T355" s="28">
        <f t="shared" si="152"/>
        <v>424317</v>
      </c>
      <c r="U355" s="57">
        <f t="shared" si="153"/>
        <v>0</v>
      </c>
      <c r="V355" s="57" t="e">
        <f t="shared" si="141"/>
        <v>#REF!</v>
      </c>
      <c r="W355" s="57">
        <f t="shared" si="154"/>
        <v>0</v>
      </c>
      <c r="X355" s="50" t="e">
        <f t="shared" si="155"/>
        <v>#REF!</v>
      </c>
      <c r="Y355" s="58" t="e">
        <f t="shared" si="156"/>
        <v>#REF!</v>
      </c>
      <c r="AA355" s="28">
        <f t="shared" si="157"/>
        <v>-4385612</v>
      </c>
      <c r="AB355" s="28">
        <f t="shared" si="158"/>
        <v>-3961295</v>
      </c>
      <c r="AC355" s="28">
        <f t="shared" si="159"/>
        <v>0</v>
      </c>
      <c r="AD355" s="55" t="e">
        <f t="shared" si="160"/>
        <v>#REF!</v>
      </c>
      <c r="AG355" s="61" t="str">
        <f t="shared" si="161"/>
        <v>346</v>
      </c>
      <c r="AH355" s="62" t="str">
        <f t="shared" si="162"/>
        <v>Winthrop</v>
      </c>
      <c r="AI355" s="63">
        <f t="shared" si="163"/>
        <v>0.79264900817701256</v>
      </c>
      <c r="AJ355" s="64">
        <f t="shared" si="164"/>
        <v>79.260000000000005</v>
      </c>
      <c r="AK355" s="63">
        <f t="shared" si="165"/>
        <v>3.0499999999999999E-2</v>
      </c>
      <c r="AL355" s="57" t="e">
        <f t="shared" si="166"/>
        <v>#REF!</v>
      </c>
      <c r="AM355" s="65" t="e">
        <f t="shared" si="167"/>
        <v>#REF!</v>
      </c>
      <c r="AR355" s="49"/>
    </row>
    <row r="356" spans="1:44" ht="12.75" customHeight="1" x14ac:dyDescent="0.3">
      <c r="A356" s="48">
        <v>347</v>
      </c>
      <c r="B356" s="48" t="s">
        <v>410</v>
      </c>
      <c r="C356" s="49">
        <v>12446872600</v>
      </c>
      <c r="D356" s="49">
        <f t="shared" si="142"/>
        <v>40363578.302208409</v>
      </c>
      <c r="E356" s="59">
        <v>2129803000</v>
      </c>
      <c r="F356" s="49">
        <f t="shared" si="168"/>
        <v>33436582.204944499</v>
      </c>
      <c r="G356" s="49">
        <f t="shared" si="143"/>
        <v>73800161</v>
      </c>
      <c r="H356" s="50">
        <v>78778792.736502036</v>
      </c>
      <c r="I356" s="51">
        <f t="shared" si="144"/>
        <v>0.9368023859777278</v>
      </c>
      <c r="J356" s="28">
        <f t="shared" si="145"/>
        <v>64992504</v>
      </c>
      <c r="K356" s="28">
        <f t="shared" si="146"/>
        <v>64992504</v>
      </c>
      <c r="L356" s="52">
        <f t="shared" si="147"/>
        <v>82.5</v>
      </c>
      <c r="M356" s="91"/>
      <c r="N356" s="53">
        <v>58307421</v>
      </c>
      <c r="O356" s="54">
        <v>7.1400000000000005E-2</v>
      </c>
      <c r="P356" s="28">
        <f t="shared" si="148"/>
        <v>62470571</v>
      </c>
      <c r="Q356" s="55">
        <f t="shared" si="149"/>
        <v>79.298715847233794</v>
      </c>
      <c r="R356" s="55">
        <f t="shared" si="150"/>
        <v>3.2012841527662061</v>
      </c>
      <c r="S356" s="56">
        <f t="shared" si="151"/>
        <v>0.01</v>
      </c>
      <c r="T356" s="28">
        <f t="shared" si="152"/>
        <v>583074</v>
      </c>
      <c r="U356" s="57">
        <f t="shared" si="153"/>
        <v>0</v>
      </c>
      <c r="V356" s="57" t="e">
        <f t="shared" si="141"/>
        <v>#REF!</v>
      </c>
      <c r="W356" s="57">
        <f t="shared" si="154"/>
        <v>0</v>
      </c>
      <c r="X356" s="50" t="e">
        <f t="shared" si="155"/>
        <v>#REF!</v>
      </c>
      <c r="Y356" s="58" t="e">
        <f t="shared" si="156"/>
        <v>#REF!</v>
      </c>
      <c r="AA356" s="28">
        <f t="shared" si="157"/>
        <v>-2521933</v>
      </c>
      <c r="AB356" s="28">
        <f t="shared" si="158"/>
        <v>-1938859</v>
      </c>
      <c r="AC356" s="28">
        <f t="shared" si="159"/>
        <v>0</v>
      </c>
      <c r="AD356" s="55" t="e">
        <f t="shared" si="160"/>
        <v>#REF!</v>
      </c>
      <c r="AG356" s="61" t="str">
        <f t="shared" si="161"/>
        <v>347</v>
      </c>
      <c r="AH356" s="62" t="str">
        <f t="shared" si="162"/>
        <v>Woburn</v>
      </c>
      <c r="AI356" s="63">
        <f t="shared" si="163"/>
        <v>0.9368023859777278</v>
      </c>
      <c r="AJ356" s="64">
        <f t="shared" si="164"/>
        <v>82.5</v>
      </c>
      <c r="AK356" s="63">
        <f t="shared" si="165"/>
        <v>7.1400000000000005E-2</v>
      </c>
      <c r="AL356" s="57" t="e">
        <f t="shared" si="166"/>
        <v>#REF!</v>
      </c>
      <c r="AM356" s="65" t="e">
        <f t="shared" si="167"/>
        <v>#REF!</v>
      </c>
      <c r="AR356" s="49"/>
    </row>
    <row r="357" spans="1:44" ht="12.75" customHeight="1" x14ac:dyDescent="0.3">
      <c r="A357" s="48">
        <v>348</v>
      </c>
      <c r="B357" s="48" t="s">
        <v>411</v>
      </c>
      <c r="C357" s="49">
        <v>24000575900</v>
      </c>
      <c r="D357" s="49">
        <f t="shared" si="142"/>
        <v>77830725.497884989</v>
      </c>
      <c r="E357" s="59">
        <v>5285639000</v>
      </c>
      <c r="F357" s="49">
        <f t="shared" si="168"/>
        <v>82981244.24144423</v>
      </c>
      <c r="G357" s="49">
        <f t="shared" si="143"/>
        <v>160811970</v>
      </c>
      <c r="H357" s="50">
        <v>547442458.76000011</v>
      </c>
      <c r="I357" s="51">
        <f t="shared" si="144"/>
        <v>0.29375136587734108</v>
      </c>
      <c r="J357" s="28">
        <f t="shared" si="145"/>
        <v>451640028</v>
      </c>
      <c r="K357" s="28">
        <f t="shared" si="146"/>
        <v>160811970</v>
      </c>
      <c r="L357" s="52">
        <f t="shared" si="147"/>
        <v>29.38</v>
      </c>
      <c r="M357" s="91"/>
      <c r="N357" s="53">
        <v>127670996</v>
      </c>
      <c r="O357" s="54">
        <v>5.2600000000000001E-2</v>
      </c>
      <c r="P357" s="28">
        <f t="shared" si="148"/>
        <v>134386490</v>
      </c>
      <c r="Q357" s="55">
        <f t="shared" si="149"/>
        <v>24.548057581137549</v>
      </c>
      <c r="R357" s="55">
        <f t="shared" si="150"/>
        <v>4.8319424188624502</v>
      </c>
      <c r="S357" s="56">
        <f t="shared" si="151"/>
        <v>0.01</v>
      </c>
      <c r="T357" s="28">
        <f t="shared" si="152"/>
        <v>1276710</v>
      </c>
      <c r="U357" s="57">
        <f t="shared" si="153"/>
        <v>0</v>
      </c>
      <c r="V357" s="57" t="e">
        <f t="shared" si="141"/>
        <v>#REF!</v>
      </c>
      <c r="W357" s="57">
        <f t="shared" si="154"/>
        <v>0</v>
      </c>
      <c r="X357" s="50" t="e">
        <f t="shared" si="155"/>
        <v>#REF!</v>
      </c>
      <c r="Y357" s="58" t="e">
        <f t="shared" si="156"/>
        <v>#REF!</v>
      </c>
      <c r="AA357" s="28">
        <f t="shared" si="157"/>
        <v>-26425480</v>
      </c>
      <c r="AB357" s="28">
        <f t="shared" si="158"/>
        <v>-25148770</v>
      </c>
      <c r="AC357" s="28">
        <f t="shared" si="159"/>
        <v>0</v>
      </c>
      <c r="AD357" s="55" t="e">
        <f t="shared" si="160"/>
        <v>#REF!</v>
      </c>
      <c r="AG357" s="61" t="str">
        <f t="shared" si="161"/>
        <v>348</v>
      </c>
      <c r="AH357" s="62" t="str">
        <f t="shared" si="162"/>
        <v>Worcester</v>
      </c>
      <c r="AI357" s="63">
        <f t="shared" si="163"/>
        <v>0.29375136587734108</v>
      </c>
      <c r="AJ357" s="64">
        <f t="shared" si="164"/>
        <v>29.38</v>
      </c>
      <c r="AK357" s="63">
        <f t="shared" si="165"/>
        <v>5.2600000000000001E-2</v>
      </c>
      <c r="AL357" s="57" t="e">
        <f t="shared" si="166"/>
        <v>#REF!</v>
      </c>
      <c r="AM357" s="65" t="e">
        <f t="shared" si="167"/>
        <v>#REF!</v>
      </c>
      <c r="AR357" s="49"/>
    </row>
    <row r="358" spans="1:44" ht="12.75" customHeight="1" x14ac:dyDescent="0.3">
      <c r="A358" s="48">
        <v>349</v>
      </c>
      <c r="B358" s="48" t="s">
        <v>412</v>
      </c>
      <c r="C358" s="49">
        <v>273533600</v>
      </c>
      <c r="D358" s="49">
        <f t="shared" si="142"/>
        <v>887033.65389029158</v>
      </c>
      <c r="E358" s="59">
        <v>40530000</v>
      </c>
      <c r="F358" s="49">
        <f t="shared" si="168"/>
        <v>636295.78734108305</v>
      </c>
      <c r="G358" s="49">
        <f t="shared" si="143"/>
        <v>1523329</v>
      </c>
      <c r="H358" s="50">
        <v>1728156.65</v>
      </c>
      <c r="I358" s="51">
        <f t="shared" si="144"/>
        <v>0.88147622497069356</v>
      </c>
      <c r="J358" s="28">
        <f t="shared" si="145"/>
        <v>1425729</v>
      </c>
      <c r="K358" s="28">
        <f t="shared" si="146"/>
        <v>1425729</v>
      </c>
      <c r="L358" s="52">
        <f t="shared" si="147"/>
        <v>82.5</v>
      </c>
      <c r="M358" s="91"/>
      <c r="N358" s="53">
        <v>1175020</v>
      </c>
      <c r="O358" s="54">
        <v>4.53E-2</v>
      </c>
      <c r="P358" s="28">
        <f t="shared" si="148"/>
        <v>1228248</v>
      </c>
      <c r="Q358" s="55">
        <f t="shared" si="149"/>
        <v>71.072723644583959</v>
      </c>
      <c r="R358" s="55">
        <f t="shared" si="150"/>
        <v>11.427276355416041</v>
      </c>
      <c r="S358" s="56">
        <f t="shared" si="151"/>
        <v>0.02</v>
      </c>
      <c r="T358" s="28">
        <f t="shared" si="152"/>
        <v>23500</v>
      </c>
      <c r="U358" s="57">
        <f t="shared" si="153"/>
        <v>0</v>
      </c>
      <c r="V358" s="57" t="e">
        <f t="shared" si="141"/>
        <v>#REF!</v>
      </c>
      <c r="W358" s="57">
        <f t="shared" si="154"/>
        <v>0</v>
      </c>
      <c r="X358" s="50" t="e">
        <f t="shared" si="155"/>
        <v>#REF!</v>
      </c>
      <c r="Y358" s="58" t="e">
        <f t="shared" si="156"/>
        <v>#REF!</v>
      </c>
      <c r="AA358" s="28">
        <f t="shared" si="157"/>
        <v>-197481</v>
      </c>
      <c r="AB358" s="28">
        <f t="shared" si="158"/>
        <v>-173981</v>
      </c>
      <c r="AC358" s="28">
        <f t="shared" si="159"/>
        <v>0</v>
      </c>
      <c r="AD358" s="55" t="e">
        <f t="shared" si="160"/>
        <v>#REF!</v>
      </c>
      <c r="AG358" s="61" t="str">
        <f t="shared" si="161"/>
        <v>349</v>
      </c>
      <c r="AH358" s="62" t="str">
        <f t="shared" si="162"/>
        <v>Worthington</v>
      </c>
      <c r="AI358" s="63">
        <f t="shared" si="163"/>
        <v>0.88147622497069356</v>
      </c>
      <c r="AJ358" s="64">
        <f t="shared" si="164"/>
        <v>82.5</v>
      </c>
      <c r="AK358" s="63">
        <f t="shared" si="165"/>
        <v>4.53E-2</v>
      </c>
      <c r="AL358" s="57" t="e">
        <f t="shared" si="166"/>
        <v>#REF!</v>
      </c>
      <c r="AM358" s="65" t="e">
        <f t="shared" si="167"/>
        <v>#REF!</v>
      </c>
      <c r="AR358" s="49"/>
    </row>
    <row r="359" spans="1:44" ht="12.75" customHeight="1" x14ac:dyDescent="0.3">
      <c r="A359" s="48">
        <v>350</v>
      </c>
      <c r="B359" s="48" t="s">
        <v>413</v>
      </c>
      <c r="C359" s="49">
        <v>3513910100</v>
      </c>
      <c r="D359" s="49">
        <f t="shared" si="142"/>
        <v>11395150.414592575</v>
      </c>
      <c r="E359" s="59">
        <v>930238000</v>
      </c>
      <c r="F359" s="49">
        <f t="shared" si="168"/>
        <v>14604157.923133342</v>
      </c>
      <c r="G359" s="49">
        <f t="shared" si="143"/>
        <v>25999308</v>
      </c>
      <c r="H359" s="50">
        <v>24604377.921843372</v>
      </c>
      <c r="I359" s="51">
        <f t="shared" si="144"/>
        <v>1.0566943851451018</v>
      </c>
      <c r="J359" s="28">
        <f t="shared" si="145"/>
        <v>20298612</v>
      </c>
      <c r="K359" s="28">
        <f t="shared" si="146"/>
        <v>20298612</v>
      </c>
      <c r="L359" s="52">
        <f t="shared" si="147"/>
        <v>82.5</v>
      </c>
      <c r="M359" s="91"/>
      <c r="N359" s="53">
        <v>18717306</v>
      </c>
      <c r="O359" s="54">
        <v>4.0899999999999999E-2</v>
      </c>
      <c r="P359" s="28">
        <f t="shared" si="148"/>
        <v>19482844</v>
      </c>
      <c r="Q359" s="55">
        <f t="shared" si="149"/>
        <v>79.184460838180527</v>
      </c>
      <c r="R359" s="55">
        <f t="shared" si="150"/>
        <v>3.3155391618194727</v>
      </c>
      <c r="S359" s="56">
        <f t="shared" si="151"/>
        <v>0.01</v>
      </c>
      <c r="T359" s="28">
        <f t="shared" si="152"/>
        <v>187173</v>
      </c>
      <c r="U359" s="57">
        <f t="shared" si="153"/>
        <v>0</v>
      </c>
      <c r="V359" s="57" t="e">
        <f t="shared" si="141"/>
        <v>#REF!</v>
      </c>
      <c r="W359" s="57">
        <f t="shared" si="154"/>
        <v>0</v>
      </c>
      <c r="X359" s="50" t="e">
        <f t="shared" si="155"/>
        <v>#REF!</v>
      </c>
      <c r="Y359" s="58" t="e">
        <f t="shared" si="156"/>
        <v>#REF!</v>
      </c>
      <c r="AA359" s="28">
        <f t="shared" si="157"/>
        <v>-815768</v>
      </c>
      <c r="AB359" s="28">
        <f t="shared" si="158"/>
        <v>-628595</v>
      </c>
      <c r="AC359" s="28">
        <f t="shared" si="159"/>
        <v>0</v>
      </c>
      <c r="AD359" s="55" t="e">
        <f t="shared" si="160"/>
        <v>#REF!</v>
      </c>
      <c r="AG359" s="61" t="str">
        <f t="shared" si="161"/>
        <v>350</v>
      </c>
      <c r="AH359" s="62" t="str">
        <f t="shared" si="162"/>
        <v>Wrentham</v>
      </c>
      <c r="AI359" s="63">
        <f t="shared" si="163"/>
        <v>1.0566943851451018</v>
      </c>
      <c r="AJ359" s="64">
        <f t="shared" si="164"/>
        <v>82.5</v>
      </c>
      <c r="AK359" s="63">
        <f t="shared" si="165"/>
        <v>4.0899999999999999E-2</v>
      </c>
      <c r="AL359" s="57" t="e">
        <f t="shared" si="166"/>
        <v>#REF!</v>
      </c>
      <c r="AM359" s="65" t="e">
        <f t="shared" si="167"/>
        <v>#REF!</v>
      </c>
      <c r="AR359" s="49"/>
    </row>
    <row r="360" spans="1:44" ht="12.75" customHeight="1" x14ac:dyDescent="0.3">
      <c r="A360" s="48">
        <v>351</v>
      </c>
      <c r="B360" s="48" t="s">
        <v>414</v>
      </c>
      <c r="C360" s="49">
        <v>10863736200</v>
      </c>
      <c r="D360" s="49">
        <f t="shared" si="142"/>
        <v>35229674.220593855</v>
      </c>
      <c r="E360" s="59">
        <v>1077901000</v>
      </c>
      <c r="F360" s="49">
        <f t="shared" si="168"/>
        <v>16922375.165821385</v>
      </c>
      <c r="G360" s="49">
        <f t="shared" si="143"/>
        <v>52152049</v>
      </c>
      <c r="H360" s="50">
        <v>43062773.602799088</v>
      </c>
      <c r="I360" s="51">
        <f t="shared" si="144"/>
        <v>1.2110703662759452</v>
      </c>
      <c r="J360" s="28">
        <f t="shared" si="145"/>
        <v>35526788</v>
      </c>
      <c r="K360" s="28">
        <f t="shared" si="146"/>
        <v>35526788</v>
      </c>
      <c r="L360" s="52">
        <f t="shared" si="147"/>
        <v>82.5</v>
      </c>
      <c r="M360" s="91"/>
      <c r="N360" s="53">
        <v>29728635</v>
      </c>
      <c r="O360" s="54">
        <v>3.2899999999999999E-2</v>
      </c>
      <c r="P360" s="28">
        <f t="shared" si="148"/>
        <v>30706707</v>
      </c>
      <c r="Q360" s="55">
        <f t="shared" si="149"/>
        <v>71.30684912038285</v>
      </c>
      <c r="R360" s="55">
        <f t="shared" si="150"/>
        <v>11.19315087961715</v>
      </c>
      <c r="S360" s="56">
        <f t="shared" si="151"/>
        <v>0.02</v>
      </c>
      <c r="T360" s="28">
        <f t="shared" si="152"/>
        <v>594573</v>
      </c>
      <c r="U360" s="57">
        <f t="shared" si="153"/>
        <v>0</v>
      </c>
      <c r="V360" s="57" t="e">
        <f t="shared" si="141"/>
        <v>#REF!</v>
      </c>
      <c r="W360" s="57">
        <f t="shared" si="154"/>
        <v>0</v>
      </c>
      <c r="X360" s="50" t="e">
        <f t="shared" si="155"/>
        <v>#REF!</v>
      </c>
      <c r="Y360" s="58" t="e">
        <f t="shared" si="156"/>
        <v>#REF!</v>
      </c>
      <c r="AA360" s="28">
        <f t="shared" si="157"/>
        <v>-4820081</v>
      </c>
      <c r="AB360" s="28">
        <f t="shared" si="158"/>
        <v>-4225508</v>
      </c>
      <c r="AC360" s="28">
        <f t="shared" si="159"/>
        <v>0</v>
      </c>
      <c r="AD360" s="55" t="e">
        <f t="shared" si="160"/>
        <v>#REF!</v>
      </c>
      <c r="AG360" s="61" t="str">
        <f t="shared" si="161"/>
        <v>351</v>
      </c>
      <c r="AH360" s="62" t="str">
        <f t="shared" si="162"/>
        <v>Yarmouth</v>
      </c>
      <c r="AI360" s="63">
        <f t="shared" si="163"/>
        <v>1.2110703662759452</v>
      </c>
      <c r="AJ360" s="64">
        <f t="shared" si="164"/>
        <v>82.5</v>
      </c>
      <c r="AK360" s="63">
        <f t="shared" si="165"/>
        <v>3.2899999999999999E-2</v>
      </c>
      <c r="AL360" s="57" t="e">
        <f t="shared" si="166"/>
        <v>#REF!</v>
      </c>
      <c r="AM360" s="65" t="e">
        <f t="shared" si="167"/>
        <v>#REF!</v>
      </c>
      <c r="AR360" s="49"/>
    </row>
    <row r="361" spans="1:44" ht="12.75" customHeight="1" x14ac:dyDescent="0.3">
      <c r="A361" s="68">
        <v>999</v>
      </c>
      <c r="B361" s="68" t="s">
        <v>415</v>
      </c>
      <c r="C361" s="69">
        <f>SUM(C10:C360)</f>
        <v>1955053248000</v>
      </c>
      <c r="D361" s="69">
        <f t="shared" ref="D361:K361" si="169">SUM(D10:D360)</f>
        <v>6339981728.4732924</v>
      </c>
      <c r="E361" s="69">
        <f t="shared" si="169"/>
        <v>403836493290</v>
      </c>
      <c r="F361" s="69">
        <f t="shared" si="169"/>
        <v>6339981728.4732914</v>
      </c>
      <c r="G361" s="69">
        <f t="shared" si="169"/>
        <v>12679963452</v>
      </c>
      <c r="H361" s="69">
        <f t="shared" si="169"/>
        <v>15314834159.408033</v>
      </c>
      <c r="I361" s="98">
        <f t="shared" si="144"/>
        <v>0.82795303690641597</v>
      </c>
      <c r="J361" s="69">
        <f t="shared" si="169"/>
        <v>12634738178</v>
      </c>
      <c r="K361" s="69">
        <f t="shared" si="169"/>
        <v>9035752151</v>
      </c>
      <c r="L361" s="70">
        <f>K361*100/H361</f>
        <v>58.999999980079842</v>
      </c>
      <c r="N361" s="69">
        <f t="shared" ref="N361" si="170">SUM(N10:N360)</f>
        <v>7972055326</v>
      </c>
      <c r="O361" s="79">
        <f>AVERAGE(O10:O360)</f>
        <v>4.30393162393162E-2</v>
      </c>
      <c r="P361" s="69">
        <f>SUM(P10:P360)</f>
        <v>8375231493</v>
      </c>
      <c r="Q361" s="90">
        <f t="shared" si="149"/>
        <v>54.687053126559803</v>
      </c>
      <c r="T361" s="69">
        <f>SUM(T10:T360)</f>
        <v>57253008</v>
      </c>
      <c r="U361" s="69">
        <f>SUM(U10:U360)</f>
        <v>59095752</v>
      </c>
      <c r="V361" s="69" t="e">
        <f>SUM(V10:V360)</f>
        <v>#REF!</v>
      </c>
      <c r="W361" s="69">
        <f>SUM(W10:W360)</f>
        <v>3791788</v>
      </c>
      <c r="X361" s="69" t="e">
        <f>SUM(X10:X360)</f>
        <v>#REF!</v>
      </c>
      <c r="Y361" s="71" t="e">
        <f t="shared" si="156"/>
        <v>#REF!</v>
      </c>
      <c r="Z361" s="72"/>
      <c r="AA361" s="69">
        <f>SUM(AA10:AA360)</f>
        <v>-719616410</v>
      </c>
      <c r="AB361" s="69">
        <f>SUM(AB10:AB360)</f>
        <v>-658571614</v>
      </c>
      <c r="AC361" s="69" t="e">
        <f>SUM(AC10:AC360)</f>
        <v>#REF!</v>
      </c>
      <c r="AG361" s="73" t="str">
        <f t="shared" si="161"/>
        <v>999</v>
      </c>
      <c r="AH361" s="74" t="str">
        <f t="shared" si="162"/>
        <v>STATE TOTAL</v>
      </c>
      <c r="AI361" s="75">
        <f t="shared" si="163"/>
        <v>0.82795303690641597</v>
      </c>
      <c r="AJ361" s="76">
        <f t="shared" si="164"/>
        <v>58.999999980079842</v>
      </c>
      <c r="AK361" s="75">
        <f t="shared" si="165"/>
        <v>4.30393162393162E-2</v>
      </c>
      <c r="AL361" s="77" t="e">
        <f t="shared" si="166"/>
        <v>#REF!</v>
      </c>
      <c r="AM361" s="78">
        <f t="shared" si="167"/>
        <v>0</v>
      </c>
    </row>
    <row r="362" spans="1:44" ht="12.75" customHeight="1" x14ac:dyDescent="0.3">
      <c r="A362" s="68"/>
      <c r="B362" s="68"/>
      <c r="C362" s="69"/>
      <c r="D362" s="69"/>
      <c r="E362" s="69"/>
      <c r="F362" s="69"/>
      <c r="G362" s="69"/>
      <c r="H362" s="69"/>
      <c r="I362" s="69"/>
      <c r="J362" s="69"/>
      <c r="K362" s="69"/>
      <c r="L362" s="70"/>
      <c r="N362" s="69"/>
      <c r="O362" s="79"/>
      <c r="P362" s="69"/>
      <c r="T362" s="69"/>
      <c r="U362" s="69"/>
      <c r="V362" s="69"/>
      <c r="W362" s="69"/>
      <c r="X362" s="69"/>
      <c r="Y362" s="58"/>
      <c r="Z362" s="72"/>
      <c r="AA362" s="69"/>
      <c r="AB362" s="69"/>
      <c r="AC362" s="69"/>
    </row>
    <row r="363" spans="1:44" ht="12.75" customHeight="1" x14ac:dyDescent="0.3">
      <c r="A363" s="68"/>
      <c r="B363" s="68"/>
      <c r="C363" s="69"/>
      <c r="D363" s="69"/>
      <c r="E363" s="69"/>
      <c r="F363" s="69"/>
      <c r="G363" s="69"/>
      <c r="H363" s="69"/>
      <c r="I363" s="69"/>
      <c r="J363" s="69"/>
      <c r="K363" s="69"/>
      <c r="L363" s="82"/>
      <c r="N363" s="69"/>
      <c r="O363" s="79"/>
      <c r="P363" s="69"/>
      <c r="T363" s="69"/>
      <c r="U363" s="69"/>
      <c r="V363" s="69"/>
      <c r="W363" s="69"/>
      <c r="X363" s="69"/>
      <c r="Y363" s="58"/>
      <c r="Z363" s="83"/>
      <c r="AA363" s="69"/>
      <c r="AB363" s="69"/>
      <c r="AC363" s="69"/>
      <c r="AE363" s="68"/>
    </row>
    <row r="364" spans="1:44" ht="12.75" customHeight="1" x14ac:dyDescent="0.3">
      <c r="C364" s="69"/>
      <c r="D364" s="69"/>
      <c r="E364" s="69"/>
      <c r="F364" s="69"/>
      <c r="G364" s="69"/>
      <c r="H364" s="69"/>
      <c r="I364" s="69"/>
      <c r="J364" s="69"/>
      <c r="K364" s="69"/>
      <c r="L364" s="69"/>
      <c r="M364" s="68"/>
      <c r="N364" s="69"/>
      <c r="O364" s="69"/>
      <c r="P364" s="68"/>
      <c r="Q364" s="69"/>
      <c r="R364" s="69">
        <f>COUNTIF(R10:R360,"&gt;0")</f>
        <v>271</v>
      </c>
      <c r="S364" s="69">
        <f>COUNTIF(S10:S360,".01")</f>
        <v>139</v>
      </c>
      <c r="T364" s="69">
        <f>COUNTIF(T10:T360,"&gt;0")</f>
        <v>224</v>
      </c>
      <c r="U364" s="69">
        <f>COUNTIF(U10:U360,"&gt;0")</f>
        <v>79</v>
      </c>
      <c r="V364" s="69"/>
      <c r="W364" s="69">
        <f>COUNTIF(W10:W360,"&gt;0")</f>
        <v>17</v>
      </c>
      <c r="X364" s="84"/>
      <c r="Y364" s="67"/>
      <c r="AA364" s="68">
        <f>COUNTIF(AA10:AA360,"&lt;0")</f>
        <v>271</v>
      </c>
      <c r="AB364" s="68">
        <f>COUNTIF(AB10:AB360,"&gt;0")</f>
        <v>0</v>
      </c>
      <c r="AC364" s="68">
        <f>COUNTIF(AC10:AC360,"&gt;0")</f>
        <v>0</v>
      </c>
      <c r="AE364" s="68"/>
    </row>
    <row r="365" spans="1:44" ht="12.75" customHeight="1" x14ac:dyDescent="0.3">
      <c r="H365" s="59"/>
      <c r="I365" s="59"/>
      <c r="J365" s="69"/>
      <c r="L365" s="85"/>
      <c r="S365" s="69">
        <f>COUNTIF(S10:S360,".02")</f>
        <v>85</v>
      </c>
      <c r="U365" s="85">
        <f>U364/351</f>
        <v>0.22507122507122507</v>
      </c>
      <c r="V365" s="57"/>
      <c r="W365" s="85"/>
      <c r="AE365" s="68"/>
    </row>
    <row r="366" spans="1:44" ht="12.75" customHeight="1" x14ac:dyDescent="0.3">
      <c r="K366" s="66"/>
      <c r="N366" s="69"/>
      <c r="O366" s="69"/>
      <c r="Q366" s="87"/>
      <c r="R366" s="87"/>
      <c r="S366" s="87"/>
      <c r="T366" s="87"/>
      <c r="U366" s="88"/>
      <c r="V366" s="104"/>
      <c r="W366" s="105"/>
      <c r="X366" s="105"/>
      <c r="Y366" s="88"/>
      <c r="AB366" s="57"/>
    </row>
    <row r="367" spans="1:44" ht="12.75" customHeight="1" x14ac:dyDescent="0.3">
      <c r="H367" s="95"/>
      <c r="K367" s="57"/>
      <c r="N367" s="69"/>
      <c r="O367" s="69"/>
      <c r="Q367" s="87"/>
      <c r="R367" s="87"/>
      <c r="S367" s="87"/>
      <c r="T367" s="87"/>
      <c r="U367" s="88"/>
      <c r="V367" s="88"/>
      <c r="W367" s="88"/>
      <c r="X367" s="88"/>
      <c r="Y367" s="88"/>
    </row>
    <row r="368" spans="1:44" ht="12.75" customHeight="1" x14ac:dyDescent="0.3">
      <c r="U368" s="89"/>
      <c r="V368" s="89"/>
      <c r="W368" s="89"/>
      <c r="X368" s="89"/>
      <c r="Y368" s="88"/>
    </row>
  </sheetData>
  <sheetProtection autoFilter="0"/>
  <mergeCells count="7">
    <mergeCell ref="AG5:AM5"/>
    <mergeCell ref="AB7:AC7"/>
    <mergeCell ref="V366:X366"/>
    <mergeCell ref="C2:L2"/>
    <mergeCell ref="N2:Y2"/>
    <mergeCell ref="AA2:AD2"/>
    <mergeCell ref="I4:I6"/>
  </mergeCells>
  <pageMargins left="0.75" right="0.75" top="1" bottom="1" header="0.5" footer="0.5"/>
  <pageSetup scale="115" orientation="landscape" r:id="rId1"/>
  <headerFooter alignWithMargins="0"/>
  <ignoredErrors>
    <ignoredError sqref="I361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AAB52-94DE-44B2-A7EC-F00596885DCF}">
  <sheetPr codeName="Sheet5"/>
  <dimension ref="A1:AR368"/>
  <sheetViews>
    <sheetView showGridLines="0" zoomScaleNormal="100" workbookViewId="0">
      <pane xSplit="2" ySplit="9" topLeftCell="C338" activePane="bottomRight" state="frozen"/>
      <selection pane="topRight" activeCell="C1" sqref="C1"/>
      <selection pane="bottomLeft" activeCell="A10" sqref="A10"/>
      <selection pane="bottomRight" activeCell="C10" sqref="C10"/>
    </sheetView>
  </sheetViews>
  <sheetFormatPr defaultColWidth="9.81640625" defaultRowHeight="12.75" customHeight="1" x14ac:dyDescent="0.3"/>
  <cols>
    <col min="1" max="1" width="8.54296875" style="48" bestFit="1" customWidth="1"/>
    <col min="2" max="2" width="18.90625" style="48" customWidth="1"/>
    <col min="3" max="3" width="20.81640625" style="48" customWidth="1"/>
    <col min="4" max="4" width="14.26953125" style="48" customWidth="1"/>
    <col min="5" max="5" width="17" style="48" customWidth="1"/>
    <col min="6" max="6" width="14.26953125" style="48" customWidth="1"/>
    <col min="7" max="7" width="15.36328125" style="48" customWidth="1"/>
    <col min="8" max="8" width="14.7265625" style="48" customWidth="1"/>
    <col min="9" max="9" width="10.54296875" style="48" customWidth="1"/>
    <col min="10" max="10" width="15.81640625" style="48" customWidth="1"/>
    <col min="11" max="11" width="16.6328125" style="48" customWidth="1"/>
    <col min="12" max="12" width="10.36328125" style="48" customWidth="1"/>
    <col min="13" max="13" width="10.1796875" style="48" customWidth="1"/>
    <col min="14" max="14" width="15.6328125" style="48" customWidth="1"/>
    <col min="15" max="15" width="13.453125" style="48" customWidth="1"/>
    <col min="16" max="16" width="14.1796875" style="48" customWidth="1"/>
    <col min="17" max="17" width="13.08984375" style="48" customWidth="1"/>
    <col min="18" max="19" width="9.6328125" style="48" customWidth="1"/>
    <col min="20" max="20" width="11.26953125" style="48" customWidth="1"/>
    <col min="21" max="21" width="12.54296875" style="48" customWidth="1"/>
    <col min="22" max="22" width="11.54296875" style="48" customWidth="1"/>
    <col min="23" max="23" width="13.1796875" style="48" customWidth="1"/>
    <col min="24" max="24" width="13.7265625" style="86" customWidth="1"/>
    <col min="25" max="25" width="11.81640625" style="48" customWidth="1"/>
    <col min="26" max="26" width="12.36328125" style="59" customWidth="1"/>
    <col min="27" max="27" width="12.54296875" style="48" customWidth="1"/>
    <col min="28" max="28" width="13.453125" style="48" customWidth="1"/>
    <col min="29" max="29" width="11.7265625" style="48" customWidth="1"/>
    <col min="30" max="30" width="11.54296875" style="48" customWidth="1"/>
    <col min="31" max="31" width="9.81640625" style="48" customWidth="1"/>
    <col min="32" max="32" width="13.7265625" style="60" customWidth="1"/>
    <col min="33" max="33" width="12.54296875" style="80" customWidth="1"/>
    <col min="34" max="34" width="11" style="81" customWidth="1"/>
    <col min="35" max="37" width="9" style="48" customWidth="1"/>
    <col min="38" max="38" width="11.7265625" style="48" customWidth="1"/>
    <col min="39" max="39" width="9.81640625" style="48" customWidth="1"/>
    <col min="40" max="43" width="9.81640625" style="48"/>
    <col min="44" max="44" width="11.54296875" style="48" bestFit="1" customWidth="1"/>
    <col min="45" max="16384" width="9.81640625" style="48"/>
  </cols>
  <sheetData>
    <row r="1" spans="1:44" s="1" customFormat="1" ht="31.5" x14ac:dyDescent="0.25">
      <c r="A1" s="1">
        <v>1</v>
      </c>
      <c r="C1" s="99" t="s">
        <v>421</v>
      </c>
      <c r="D1" s="1">
        <v>4</v>
      </c>
      <c r="E1" s="99" t="s">
        <v>422</v>
      </c>
      <c r="F1" s="1">
        <v>6</v>
      </c>
      <c r="G1" s="1">
        <v>7</v>
      </c>
      <c r="H1" s="1">
        <v>8</v>
      </c>
      <c r="I1" s="1">
        <f>H1+1</f>
        <v>9</v>
      </c>
      <c r="J1" s="1">
        <f t="shared" ref="J1:M1" si="0">I1+1</f>
        <v>10</v>
      </c>
      <c r="K1" s="1">
        <f t="shared" si="0"/>
        <v>11</v>
      </c>
      <c r="L1" s="1">
        <f t="shared" si="0"/>
        <v>12</v>
      </c>
      <c r="M1" s="1">
        <f t="shared" si="0"/>
        <v>13</v>
      </c>
      <c r="N1" s="1" t="s">
        <v>423</v>
      </c>
      <c r="O1" s="99" t="s">
        <v>424</v>
      </c>
      <c r="P1" s="1">
        <v>16</v>
      </c>
      <c r="Q1" s="1">
        <v>17</v>
      </c>
      <c r="R1" s="1">
        <v>18</v>
      </c>
      <c r="S1" s="1">
        <v>19</v>
      </c>
      <c r="T1" s="1">
        <v>20</v>
      </c>
      <c r="U1" s="1">
        <v>21</v>
      </c>
      <c r="V1" s="1">
        <v>22</v>
      </c>
      <c r="W1" s="1">
        <v>23</v>
      </c>
      <c r="X1" s="1">
        <v>24</v>
      </c>
      <c r="Y1" s="1">
        <v>25</v>
      </c>
      <c r="Z1" s="2">
        <v>26</v>
      </c>
      <c r="AA1" s="1">
        <v>27</v>
      </c>
      <c r="AB1" s="1">
        <v>28</v>
      </c>
      <c r="AC1" s="1">
        <v>29</v>
      </c>
      <c r="AD1" s="1">
        <v>30</v>
      </c>
      <c r="AE1" s="1">
        <v>29</v>
      </c>
      <c r="AF1" s="3"/>
      <c r="AG1" s="4"/>
      <c r="AH1" s="5"/>
    </row>
    <row r="2" spans="1:44" s="6" customFormat="1" ht="12" x14ac:dyDescent="0.3">
      <c r="B2" s="7"/>
      <c r="C2" s="102" t="s">
        <v>2</v>
      </c>
      <c r="D2" s="102"/>
      <c r="E2" s="102"/>
      <c r="F2" s="102"/>
      <c r="G2" s="102"/>
      <c r="H2" s="102"/>
      <c r="I2" s="102"/>
      <c r="J2" s="102"/>
      <c r="K2" s="102"/>
      <c r="L2" s="102"/>
      <c r="N2" s="102" t="s">
        <v>3</v>
      </c>
      <c r="O2" s="102"/>
      <c r="P2" s="110"/>
      <c r="Q2" s="102"/>
      <c r="R2" s="102"/>
      <c r="S2" s="102"/>
      <c r="T2" s="102"/>
      <c r="U2" s="102"/>
      <c r="V2" s="102"/>
      <c r="W2" s="110"/>
      <c r="X2" s="110"/>
      <c r="Y2" s="102"/>
      <c r="Z2" s="8"/>
      <c r="AA2" s="111" t="s">
        <v>4</v>
      </c>
      <c r="AB2" s="111"/>
      <c r="AC2" s="111"/>
      <c r="AD2" s="111"/>
      <c r="AE2" s="9"/>
      <c r="AF2" s="10"/>
      <c r="AG2" s="11"/>
      <c r="AH2" s="12"/>
    </row>
    <row r="3" spans="1:44" s="9" customFormat="1" ht="12.75" customHeight="1" x14ac:dyDescent="0.3">
      <c r="B3" s="13"/>
      <c r="H3" s="14"/>
      <c r="I3" s="93"/>
      <c r="O3" s="15"/>
      <c r="S3" s="16" t="s">
        <v>5</v>
      </c>
      <c r="T3" s="16" t="s">
        <v>6</v>
      </c>
      <c r="X3" s="17"/>
      <c r="Z3" s="18"/>
      <c r="AF3" s="19"/>
      <c r="AG3" s="15"/>
      <c r="AH3" s="20"/>
    </row>
    <row r="4" spans="1:44" s="9" customFormat="1" ht="12.75" customHeight="1" x14ac:dyDescent="0.3">
      <c r="D4" s="16" t="s">
        <v>0</v>
      </c>
      <c r="F4" s="16" t="s">
        <v>1</v>
      </c>
      <c r="G4" s="6"/>
      <c r="I4" s="103"/>
      <c r="N4" s="92"/>
      <c r="O4" s="16"/>
      <c r="S4" s="22">
        <v>0.01</v>
      </c>
      <c r="T4" s="23">
        <v>2.5</v>
      </c>
      <c r="V4" s="24" t="s">
        <v>7</v>
      </c>
      <c r="W4" s="25" t="s">
        <v>8</v>
      </c>
      <c r="X4" s="26"/>
      <c r="Z4" s="18"/>
      <c r="AF4" s="19"/>
      <c r="AG4" s="15"/>
      <c r="AH4" s="20"/>
    </row>
    <row r="5" spans="1:44" s="16" customFormat="1" ht="12.75" customHeight="1" x14ac:dyDescent="0.3">
      <c r="D5" s="27">
        <v>2.6912300291131817E-3</v>
      </c>
      <c r="F5" s="27">
        <v>1.3028782928130552E-2</v>
      </c>
      <c r="G5" s="6"/>
      <c r="I5" s="103"/>
      <c r="J5" s="28"/>
      <c r="S5" s="22">
        <v>0.02</v>
      </c>
      <c r="T5" s="23">
        <v>7.5</v>
      </c>
      <c r="V5" s="29" t="e">
        <f>effortred</f>
        <v>#REF!</v>
      </c>
      <c r="W5" s="21">
        <v>1</v>
      </c>
      <c r="X5" s="9"/>
      <c r="Z5" s="30"/>
      <c r="AE5" s="9"/>
      <c r="AF5" s="31"/>
      <c r="AG5" s="106" t="s">
        <v>9</v>
      </c>
      <c r="AH5" s="107"/>
      <c r="AI5" s="107"/>
      <c r="AJ5" s="107"/>
      <c r="AK5" s="107"/>
      <c r="AL5" s="107"/>
      <c r="AM5" s="108"/>
    </row>
    <row r="6" spans="1:44" s="16" customFormat="1" ht="12.75" customHeight="1" x14ac:dyDescent="0.3">
      <c r="I6" s="103"/>
      <c r="J6" s="16" t="s">
        <v>10</v>
      </c>
      <c r="K6" s="16" t="s">
        <v>11</v>
      </c>
      <c r="N6" s="16" t="s">
        <v>12</v>
      </c>
      <c r="P6" s="28"/>
      <c r="Q6" s="16" t="s">
        <v>13</v>
      </c>
      <c r="S6" s="16" t="s">
        <v>14</v>
      </c>
      <c r="T6" s="16" t="s">
        <v>15</v>
      </c>
      <c r="X6" s="32"/>
      <c r="Z6" s="30"/>
      <c r="AE6" s="9"/>
      <c r="AF6" s="31"/>
      <c r="AG6" s="33"/>
      <c r="AH6" s="34"/>
      <c r="AI6" s="35"/>
      <c r="AJ6" s="35"/>
      <c r="AK6" s="35"/>
      <c r="AL6" s="35"/>
      <c r="AM6" s="36"/>
    </row>
    <row r="7" spans="1:44" s="16" customFormat="1" ht="12.75" customHeight="1" x14ac:dyDescent="0.3">
      <c r="D7" s="16" t="s">
        <v>16</v>
      </c>
      <c r="F7" s="16" t="s">
        <v>16</v>
      </c>
      <c r="G7" s="16" t="s">
        <v>17</v>
      </c>
      <c r="J7" s="16" t="s">
        <v>18</v>
      </c>
      <c r="K7" s="16" t="s">
        <v>19</v>
      </c>
      <c r="L7" s="16" t="s">
        <v>20</v>
      </c>
      <c r="M7" s="37"/>
      <c r="N7" s="16" t="s">
        <v>21</v>
      </c>
      <c r="P7" s="16" t="s">
        <v>13</v>
      </c>
      <c r="Q7" s="16" t="s">
        <v>19</v>
      </c>
      <c r="R7" s="16" t="s">
        <v>22</v>
      </c>
      <c r="S7" s="16" t="s">
        <v>23</v>
      </c>
      <c r="T7" s="16" t="s">
        <v>23</v>
      </c>
      <c r="V7" s="16" t="s">
        <v>24</v>
      </c>
      <c r="W7" s="38"/>
      <c r="X7" s="32" t="s">
        <v>12</v>
      </c>
      <c r="Z7" s="30"/>
      <c r="AA7" s="16" t="s">
        <v>25</v>
      </c>
      <c r="AB7" s="109" t="s">
        <v>26</v>
      </c>
      <c r="AC7" s="109"/>
      <c r="AE7" s="9"/>
      <c r="AF7" s="31"/>
      <c r="AG7" s="39"/>
      <c r="AH7" s="40"/>
      <c r="AI7" s="16" t="s">
        <v>27</v>
      </c>
      <c r="AJ7" s="16" t="s">
        <v>20</v>
      </c>
      <c r="AM7" s="41"/>
    </row>
    <row r="8" spans="1:44" s="16" customFormat="1" ht="12.65" customHeight="1" x14ac:dyDescent="0.3">
      <c r="C8" s="16" t="s">
        <v>28</v>
      </c>
      <c r="D8" s="16" t="s">
        <v>29</v>
      </c>
      <c r="E8" s="16" t="s">
        <v>30</v>
      </c>
      <c r="F8" s="16" t="s">
        <v>31</v>
      </c>
      <c r="G8" s="16" t="s">
        <v>32</v>
      </c>
      <c r="H8" s="16" t="e">
        <f>CYr</f>
        <v>#REF!</v>
      </c>
      <c r="I8" s="16" t="s">
        <v>33</v>
      </c>
      <c r="J8" s="16" t="s">
        <v>34</v>
      </c>
      <c r="K8" s="16" t="s">
        <v>35</v>
      </c>
      <c r="L8" s="16" t="s">
        <v>36</v>
      </c>
      <c r="N8" s="16" t="s">
        <v>19</v>
      </c>
      <c r="O8" s="42" t="s">
        <v>37</v>
      </c>
      <c r="P8" s="16" t="s">
        <v>19</v>
      </c>
      <c r="Q8" s="42" t="s">
        <v>38</v>
      </c>
      <c r="R8" s="42" t="s">
        <v>39</v>
      </c>
      <c r="S8" s="42" t="s">
        <v>40</v>
      </c>
      <c r="T8" s="42" t="s">
        <v>40</v>
      </c>
      <c r="U8" s="16" t="s">
        <v>41</v>
      </c>
      <c r="V8" s="16" t="s">
        <v>42</v>
      </c>
      <c r="W8" s="16" t="s">
        <v>43</v>
      </c>
      <c r="X8" s="32" t="s">
        <v>19</v>
      </c>
      <c r="Y8" s="32" t="s">
        <v>44</v>
      </c>
      <c r="Z8" s="30"/>
      <c r="AA8" s="16" t="s">
        <v>45</v>
      </c>
      <c r="AB8" s="16" t="s">
        <v>45</v>
      </c>
      <c r="AC8" s="16" t="s">
        <v>46</v>
      </c>
      <c r="AD8" s="16" t="s">
        <v>47</v>
      </c>
      <c r="AE8" s="9"/>
      <c r="AF8" s="31"/>
      <c r="AG8" s="39"/>
      <c r="AI8" s="16" t="s">
        <v>48</v>
      </c>
      <c r="AJ8" s="16" t="s">
        <v>49</v>
      </c>
      <c r="AK8" s="16" t="s">
        <v>50</v>
      </c>
      <c r="AL8" s="16" t="s">
        <v>51</v>
      </c>
      <c r="AM8" s="41" t="s">
        <v>47</v>
      </c>
    </row>
    <row r="9" spans="1:44" s="42" customFormat="1" ht="12.75" customHeight="1" x14ac:dyDescent="0.3">
      <c r="A9" s="42" t="s">
        <v>52</v>
      </c>
      <c r="B9" s="43" t="s">
        <v>53</v>
      </c>
      <c r="C9" s="16" t="s">
        <v>425</v>
      </c>
      <c r="D9" s="42" t="s">
        <v>54</v>
      </c>
      <c r="E9" s="42" t="s">
        <v>426</v>
      </c>
      <c r="F9" s="42" t="s">
        <v>54</v>
      </c>
      <c r="G9" s="16" t="s">
        <v>55</v>
      </c>
      <c r="H9" s="42" t="s">
        <v>56</v>
      </c>
      <c r="I9" s="42" t="s">
        <v>57</v>
      </c>
      <c r="J9" s="44">
        <v>1</v>
      </c>
      <c r="K9" s="32" t="s">
        <v>58</v>
      </c>
      <c r="L9" s="42" t="s">
        <v>59</v>
      </c>
      <c r="N9" s="42" t="s">
        <v>416</v>
      </c>
      <c r="O9" s="42" t="s">
        <v>420</v>
      </c>
      <c r="P9" s="42" t="e">
        <f>CYr</f>
        <v>#REF!</v>
      </c>
      <c r="Q9" s="42" t="s">
        <v>56</v>
      </c>
      <c r="R9" s="42" t="s">
        <v>49</v>
      </c>
      <c r="S9" s="42" t="s">
        <v>20</v>
      </c>
      <c r="T9" s="42" t="s">
        <v>20</v>
      </c>
      <c r="U9" s="16" t="s">
        <v>60</v>
      </c>
      <c r="V9" s="42" t="s">
        <v>61</v>
      </c>
      <c r="W9" s="16" t="s">
        <v>23</v>
      </c>
      <c r="X9" s="42" t="e">
        <f>CYr</f>
        <v>#REF!</v>
      </c>
      <c r="Y9" s="45" t="s">
        <v>62</v>
      </c>
      <c r="Z9" s="46"/>
      <c r="AA9" s="42" t="s">
        <v>22</v>
      </c>
      <c r="AB9" s="42" t="s">
        <v>22</v>
      </c>
      <c r="AC9" s="42" t="s">
        <v>41</v>
      </c>
      <c r="AD9" s="16" t="s">
        <v>20</v>
      </c>
      <c r="AE9" s="47"/>
      <c r="AF9" s="47"/>
      <c r="AG9" s="39" t="s">
        <v>63</v>
      </c>
      <c r="AH9" s="16" t="s">
        <v>53</v>
      </c>
      <c r="AI9" s="16" t="e">
        <f>CYr</f>
        <v>#REF!</v>
      </c>
      <c r="AJ9" s="16" t="e">
        <f>CYr</f>
        <v>#REF!</v>
      </c>
      <c r="AK9" s="16" t="e">
        <f>CYr</f>
        <v>#REF!</v>
      </c>
      <c r="AL9" s="16" t="e">
        <f>CYr</f>
        <v>#REF!</v>
      </c>
      <c r="AM9" s="41" t="s">
        <v>20</v>
      </c>
    </row>
    <row r="10" spans="1:44" ht="12.75" customHeight="1" x14ac:dyDescent="0.3">
      <c r="A10" s="48">
        <v>1</v>
      </c>
      <c r="B10" s="48" t="s">
        <v>64</v>
      </c>
      <c r="C10" s="49">
        <v>3278516900</v>
      </c>
      <c r="D10" s="49">
        <f t="shared" ref="D10:D74" si="1">D$5*C10</f>
        <v>8823243.1322350577</v>
      </c>
      <c r="E10" s="59">
        <v>762508000</v>
      </c>
      <c r="F10" s="49">
        <f>E10*F$5</f>
        <v>9934551.212962972</v>
      </c>
      <c r="G10" s="49">
        <f t="shared" ref="G10:G74" si="2">ROUND(D10+F10,0)</f>
        <v>18757794</v>
      </c>
      <c r="H10" s="50">
        <v>35757910.361689806</v>
      </c>
      <c r="I10" s="51">
        <f>IF(H10=0,0,G10/H10)</f>
        <v>0.52457746580450815</v>
      </c>
      <c r="J10" s="28">
        <f>ROUND(H10*$J$9,0)</f>
        <v>35757910</v>
      </c>
      <c r="K10" s="28">
        <f>MIN(G10,J10)</f>
        <v>18757794</v>
      </c>
      <c r="L10" s="52">
        <f>IF(H10&gt;0, ROUND((K10*100/H10), 2), 0)</f>
        <v>52.46</v>
      </c>
      <c r="M10" s="91"/>
      <c r="N10" s="53">
        <v>19064375</v>
      </c>
      <c r="O10" s="54">
        <v>3.2599999999999997E-2</v>
      </c>
      <c r="P10" s="28">
        <f>ROUND(N10*(1+O10),0)</f>
        <v>19685874</v>
      </c>
      <c r="Q10" s="55">
        <f>IF(H10=0,0,P10*100/H10)</f>
        <v>55.053200259406061</v>
      </c>
      <c r="R10" s="55">
        <f>IF(L10&gt;Q10,L10-Q10,0)</f>
        <v>0</v>
      </c>
      <c r="S10" s="56">
        <f>IF(AND(R10&gt;$T$4,R10&lt;=$T$5),$S$4,IF(R10&gt;$T$5,$S$5,0))</f>
        <v>0</v>
      </c>
      <c r="T10" s="28">
        <f>ROUND(S10*N10,0)</f>
        <v>0</v>
      </c>
      <c r="U10" s="57">
        <f>MAX(P10-K10,0)</f>
        <v>928080</v>
      </c>
      <c r="V10" s="57" t="e">
        <f t="shared" ref="V10:V73" si="3">MAX(U10*(V$5),0)</f>
        <v>#REF!</v>
      </c>
      <c r="W10" s="57">
        <f>IF(AND(I10&gt;1.75,$W$5=1),MAX(K10-(P10+T10),0),0)</f>
        <v>0</v>
      </c>
      <c r="X10" s="50" t="e">
        <f>MIN(H10*1,ROUND(P10+T10-V10+W10,0))</f>
        <v>#REF!</v>
      </c>
      <c r="Y10" s="58" t="e">
        <f>IF(H10=0,0,X10*100/H10)</f>
        <v>#REF!</v>
      </c>
      <c r="AA10" s="28">
        <f>IF(Q10&lt;L10, P10-K10, 0)</f>
        <v>0</v>
      </c>
      <c r="AB10" s="28">
        <f>-1*MAX(K10-(P10+T10+W10),0)</f>
        <v>0</v>
      </c>
      <c r="AC10" s="28" t="e">
        <f>IF(Q10&gt;L10, X10-K10,0)</f>
        <v>#REF!</v>
      </c>
      <c r="AD10" s="55" t="e">
        <f>Y10-L10</f>
        <v>#REF!</v>
      </c>
      <c r="AG10" s="61" t="str">
        <f>TEXT(A10,"000")</f>
        <v>001</v>
      </c>
      <c r="AH10" s="62" t="str">
        <f>B10</f>
        <v>Abington</v>
      </c>
      <c r="AI10" s="63">
        <f>I10</f>
        <v>0.52457746580450815</v>
      </c>
      <c r="AJ10" s="64">
        <f t="shared" ref="AJ10:AJ73" si="4">L10</f>
        <v>52.46</v>
      </c>
      <c r="AK10" s="63">
        <f>O10</f>
        <v>3.2599999999999997E-2</v>
      </c>
      <c r="AL10" s="57" t="e">
        <f t="shared" ref="AL10:AL73" si="5">X10</f>
        <v>#REF!</v>
      </c>
      <c r="AM10" s="65" t="e">
        <f>AD10</f>
        <v>#REF!</v>
      </c>
      <c r="AR10" s="49"/>
    </row>
    <row r="11" spans="1:44" ht="12.75" customHeight="1" x14ac:dyDescent="0.3">
      <c r="A11" s="48">
        <v>2</v>
      </c>
      <c r="B11" s="48" t="s">
        <v>65</v>
      </c>
      <c r="C11" s="49">
        <v>6835035500</v>
      </c>
      <c r="D11" s="49">
        <f t="shared" si="1"/>
        <v>18394652.787654631</v>
      </c>
      <c r="E11" s="59">
        <v>2118076000</v>
      </c>
      <c r="F11" s="49">
        <f>E11*F$5</f>
        <v>27595952.429283049</v>
      </c>
      <c r="G11" s="49">
        <f t="shared" si="2"/>
        <v>45990605</v>
      </c>
      <c r="H11" s="50">
        <v>57932821.53372585</v>
      </c>
      <c r="I11" s="51">
        <f t="shared" ref="I11:I74" si="6">IF(H11=0,0,G11/H11)</f>
        <v>0.79386095450618377</v>
      </c>
      <c r="J11" s="28">
        <f t="shared" ref="J11:J74" si="7">ROUND(H11*$J$9,0)</f>
        <v>57932822</v>
      </c>
      <c r="K11" s="28">
        <f t="shared" ref="K11:K74" si="8">MIN(G11,J11)</f>
        <v>45990605</v>
      </c>
      <c r="L11" s="52">
        <f t="shared" ref="L11:L74" si="9">IF(H11&gt;0, ROUND((K11*100/H11), 2), 0)</f>
        <v>79.39</v>
      </c>
      <c r="M11" s="91"/>
      <c r="N11" s="53">
        <v>45091548</v>
      </c>
      <c r="O11" s="54">
        <v>3.9800000000000002E-2</v>
      </c>
      <c r="P11" s="28">
        <f t="shared" ref="P11:P74" si="10">ROUND(N11*(1+O11),0)</f>
        <v>46886192</v>
      </c>
      <c r="Q11" s="55">
        <f t="shared" ref="Q11:Q74" si="11">IF(H11=0,0,P11*100/H11)</f>
        <v>80.932001512657195</v>
      </c>
      <c r="R11" s="55">
        <f t="shared" ref="R11:R74" si="12">IF(L11&gt;Q11,L11-Q11,0)</f>
        <v>0</v>
      </c>
      <c r="S11" s="56">
        <f t="shared" ref="S11:S74" si="13">IF(AND(R11&gt;$T$4,R11&lt;=$T$5),$S$4,IF(R11&gt;$T$5,$S$5,0))</f>
        <v>0</v>
      </c>
      <c r="T11" s="28">
        <f t="shared" ref="T11:T74" si="14">ROUND(S11*N11,0)</f>
        <v>0</v>
      </c>
      <c r="U11" s="57">
        <f t="shared" ref="U11:U74" si="15">MAX(P11-K11,0)</f>
        <v>895587</v>
      </c>
      <c r="V11" s="57" t="e">
        <f t="shared" si="3"/>
        <v>#REF!</v>
      </c>
      <c r="W11" s="57">
        <f t="shared" ref="W11:W74" si="16">IF(AND(I11&gt;1.75,$W$5=1),MAX(K11-(P11+T11),0),0)</f>
        <v>0</v>
      </c>
      <c r="X11" s="50" t="e">
        <f t="shared" ref="X11:X74" si="17">MIN(H11*1,ROUND(P11+T11-V11+W11,0))</f>
        <v>#REF!</v>
      </c>
      <c r="Y11" s="58" t="e">
        <f t="shared" ref="Y11:Y74" si="18">IF(H11=0,0,X11*100/H11)</f>
        <v>#REF!</v>
      </c>
      <c r="AA11" s="28">
        <f t="shared" ref="AA11:AA74" si="19">IF(Q11&lt;L11, P11-K11, 0)</f>
        <v>0</v>
      </c>
      <c r="AB11" s="28">
        <f t="shared" ref="AB11:AB74" si="20">-1*MAX(K11-(P11+T11+W11),0)</f>
        <v>0</v>
      </c>
      <c r="AC11" s="28" t="e">
        <f t="shared" ref="AC11:AC74" si="21">IF(Q11&gt;L11, X11-K11,0)</f>
        <v>#REF!</v>
      </c>
      <c r="AD11" s="55" t="e">
        <f t="shared" ref="AD11:AD74" si="22">Y11-L11</f>
        <v>#REF!</v>
      </c>
      <c r="AG11" s="61" t="str">
        <f t="shared" ref="AG11:AG74" si="23">TEXT(A11,"000")</f>
        <v>002</v>
      </c>
      <c r="AH11" s="62" t="str">
        <f t="shared" ref="AH11:AH74" si="24">B11</f>
        <v>Acton</v>
      </c>
      <c r="AI11" s="63">
        <f t="shared" ref="AI11:AI74" si="25">I11</f>
        <v>0.79386095450618377</v>
      </c>
      <c r="AJ11" s="64">
        <f t="shared" si="4"/>
        <v>79.39</v>
      </c>
      <c r="AK11" s="63">
        <f t="shared" ref="AK11:AK74" si="26">O11</f>
        <v>3.9800000000000002E-2</v>
      </c>
      <c r="AL11" s="57" t="e">
        <f t="shared" si="5"/>
        <v>#REF!</v>
      </c>
      <c r="AM11" s="65" t="e">
        <f t="shared" ref="AM11:AM74" si="27">AD11</f>
        <v>#REF!</v>
      </c>
      <c r="AR11" s="49"/>
    </row>
    <row r="12" spans="1:44" ht="12.75" customHeight="1" x14ac:dyDescent="0.3">
      <c r="A12" s="48">
        <v>3</v>
      </c>
      <c r="B12" s="48" t="s">
        <v>66</v>
      </c>
      <c r="C12" s="49">
        <v>1978241600</v>
      </c>
      <c r="D12" s="49">
        <f t="shared" si="1"/>
        <v>5323903.1987609072</v>
      </c>
      <c r="E12" s="59">
        <v>453724000</v>
      </c>
      <c r="F12" s="49">
        <f t="shared" ref="F12:F75" si="28">E12*F$5</f>
        <v>5911471.505283107</v>
      </c>
      <c r="G12" s="49">
        <f t="shared" si="2"/>
        <v>11235375</v>
      </c>
      <c r="H12" s="50">
        <v>20013316.84972566</v>
      </c>
      <c r="I12" s="51">
        <f>IF(H12=0,0,G12/H12)</f>
        <v>0.56139494939111068</v>
      </c>
      <c r="J12" s="28">
        <f t="shared" si="7"/>
        <v>20013317</v>
      </c>
      <c r="K12" s="28">
        <f t="shared" si="8"/>
        <v>11235375</v>
      </c>
      <c r="L12" s="52">
        <f t="shared" si="9"/>
        <v>56.14</v>
      </c>
      <c r="M12" s="91"/>
      <c r="N12" s="53">
        <v>11200821</v>
      </c>
      <c r="O12" s="54">
        <v>4.1200000000000001E-2</v>
      </c>
      <c r="P12" s="28">
        <f t="shared" si="10"/>
        <v>11662295</v>
      </c>
      <c r="Q12" s="55">
        <f t="shared" si="11"/>
        <v>58.27267457747697</v>
      </c>
      <c r="R12" s="55">
        <f t="shared" si="12"/>
        <v>0</v>
      </c>
      <c r="S12" s="56">
        <f t="shared" si="13"/>
        <v>0</v>
      </c>
      <c r="T12" s="28">
        <f t="shared" si="14"/>
        <v>0</v>
      </c>
      <c r="U12" s="57">
        <f t="shared" si="15"/>
        <v>426920</v>
      </c>
      <c r="V12" s="57" t="e">
        <f t="shared" si="3"/>
        <v>#REF!</v>
      </c>
      <c r="W12" s="57">
        <f t="shared" si="16"/>
        <v>0</v>
      </c>
      <c r="X12" s="50" t="e">
        <f t="shared" si="17"/>
        <v>#REF!</v>
      </c>
      <c r="Y12" s="58" t="e">
        <f t="shared" si="18"/>
        <v>#REF!</v>
      </c>
      <c r="AA12" s="28">
        <f t="shared" si="19"/>
        <v>0</v>
      </c>
      <c r="AB12" s="28">
        <f t="shared" si="20"/>
        <v>0</v>
      </c>
      <c r="AC12" s="28" t="e">
        <f t="shared" si="21"/>
        <v>#REF!</v>
      </c>
      <c r="AD12" s="55" t="e">
        <f t="shared" si="22"/>
        <v>#REF!</v>
      </c>
      <c r="AG12" s="61" t="str">
        <f t="shared" si="23"/>
        <v>003</v>
      </c>
      <c r="AH12" s="62" t="str">
        <f t="shared" si="24"/>
        <v>Acushnet</v>
      </c>
      <c r="AI12" s="63">
        <f t="shared" si="25"/>
        <v>0.56139494939111068</v>
      </c>
      <c r="AJ12" s="64">
        <f t="shared" si="4"/>
        <v>56.14</v>
      </c>
      <c r="AK12" s="63">
        <f t="shared" si="26"/>
        <v>4.1200000000000001E-2</v>
      </c>
      <c r="AL12" s="57" t="e">
        <f t="shared" si="5"/>
        <v>#REF!</v>
      </c>
      <c r="AM12" s="65" t="e">
        <f t="shared" si="27"/>
        <v>#REF!</v>
      </c>
      <c r="AR12" s="49"/>
    </row>
    <row r="13" spans="1:44" ht="12.75" customHeight="1" x14ac:dyDescent="0.3">
      <c r="A13" s="48">
        <v>4</v>
      </c>
      <c r="B13" s="48" t="s">
        <v>67</v>
      </c>
      <c r="C13" s="49">
        <v>787768000</v>
      </c>
      <c r="D13" s="49">
        <f t="shared" si="1"/>
        <v>2120064.8975744331</v>
      </c>
      <c r="E13" s="59">
        <v>217633000</v>
      </c>
      <c r="F13" s="49">
        <f t="shared" si="28"/>
        <v>2835493.1149978368</v>
      </c>
      <c r="G13" s="49">
        <f t="shared" si="2"/>
        <v>4955558</v>
      </c>
      <c r="H13" s="50">
        <v>17082630.561032176</v>
      </c>
      <c r="I13" s="51">
        <f t="shared" si="6"/>
        <v>0.29009337773213384</v>
      </c>
      <c r="J13" s="28">
        <f t="shared" si="7"/>
        <v>17082631</v>
      </c>
      <c r="K13" s="28">
        <f t="shared" si="8"/>
        <v>4955558</v>
      </c>
      <c r="L13" s="52">
        <f t="shared" si="9"/>
        <v>29.01</v>
      </c>
      <c r="M13" s="91"/>
      <c r="N13" s="53">
        <v>4998529</v>
      </c>
      <c r="O13" s="54">
        <v>3.44E-2</v>
      </c>
      <c r="P13" s="28">
        <f t="shared" si="10"/>
        <v>5170478</v>
      </c>
      <c r="Q13" s="55">
        <f t="shared" si="11"/>
        <v>30.267457822301502</v>
      </c>
      <c r="R13" s="55">
        <f t="shared" si="12"/>
        <v>0</v>
      </c>
      <c r="S13" s="56">
        <f t="shared" si="13"/>
        <v>0</v>
      </c>
      <c r="T13" s="28">
        <f t="shared" si="14"/>
        <v>0</v>
      </c>
      <c r="U13" s="57">
        <f t="shared" si="15"/>
        <v>214920</v>
      </c>
      <c r="V13" s="57" t="e">
        <f t="shared" si="3"/>
        <v>#REF!</v>
      </c>
      <c r="W13" s="57">
        <f t="shared" si="16"/>
        <v>0</v>
      </c>
      <c r="X13" s="50" t="e">
        <f t="shared" si="17"/>
        <v>#REF!</v>
      </c>
      <c r="Y13" s="58" t="e">
        <f t="shared" si="18"/>
        <v>#REF!</v>
      </c>
      <c r="AA13" s="28">
        <f t="shared" si="19"/>
        <v>0</v>
      </c>
      <c r="AB13" s="28">
        <f t="shared" si="20"/>
        <v>0</v>
      </c>
      <c r="AC13" s="28" t="e">
        <f t="shared" si="21"/>
        <v>#REF!</v>
      </c>
      <c r="AD13" s="55" t="e">
        <f t="shared" si="22"/>
        <v>#REF!</v>
      </c>
      <c r="AG13" s="61" t="str">
        <f t="shared" si="23"/>
        <v>004</v>
      </c>
      <c r="AH13" s="62" t="str">
        <f t="shared" si="24"/>
        <v>Adams</v>
      </c>
      <c r="AI13" s="63">
        <f t="shared" si="25"/>
        <v>0.29009337773213384</v>
      </c>
      <c r="AJ13" s="64">
        <f t="shared" si="4"/>
        <v>29.01</v>
      </c>
      <c r="AK13" s="63">
        <f t="shared" si="26"/>
        <v>3.44E-2</v>
      </c>
      <c r="AL13" s="57" t="e">
        <f t="shared" si="5"/>
        <v>#REF!</v>
      </c>
      <c r="AM13" s="65" t="e">
        <f t="shared" si="27"/>
        <v>#REF!</v>
      </c>
      <c r="AR13" s="49"/>
    </row>
    <row r="14" spans="1:44" ht="12.75" customHeight="1" x14ac:dyDescent="0.3">
      <c r="A14" s="48">
        <v>5</v>
      </c>
      <c r="B14" s="48" t="s">
        <v>68</v>
      </c>
      <c r="C14" s="49">
        <v>4389799200</v>
      </c>
      <c r="D14" s="49">
        <f t="shared" si="1"/>
        <v>11813959.428817021</v>
      </c>
      <c r="E14" s="59">
        <v>1058823000</v>
      </c>
      <c r="F14" s="49">
        <f t="shared" si="28"/>
        <v>13795175.026311977</v>
      </c>
      <c r="G14" s="49">
        <f t="shared" si="2"/>
        <v>25609134</v>
      </c>
      <c r="H14" s="50">
        <v>55345476.310000002</v>
      </c>
      <c r="I14" s="51">
        <f t="shared" si="6"/>
        <v>0.46271413144154039</v>
      </c>
      <c r="J14" s="28">
        <f t="shared" si="7"/>
        <v>55345476</v>
      </c>
      <c r="K14" s="28">
        <f t="shared" si="8"/>
        <v>25609134</v>
      </c>
      <c r="L14" s="52">
        <f t="shared" si="9"/>
        <v>46.27</v>
      </c>
      <c r="M14" s="91"/>
      <c r="N14" s="53">
        <v>26903037</v>
      </c>
      <c r="O14" s="54">
        <v>3.5799999999999998E-2</v>
      </c>
      <c r="P14" s="28">
        <f t="shared" si="10"/>
        <v>27866166</v>
      </c>
      <c r="Q14" s="55">
        <f t="shared" si="11"/>
        <v>50.349491698140916</v>
      </c>
      <c r="R14" s="55">
        <f t="shared" si="12"/>
        <v>0</v>
      </c>
      <c r="S14" s="56">
        <f t="shared" si="13"/>
        <v>0</v>
      </c>
      <c r="T14" s="28">
        <f t="shared" si="14"/>
        <v>0</v>
      </c>
      <c r="U14" s="57">
        <f t="shared" si="15"/>
        <v>2257032</v>
      </c>
      <c r="V14" s="57" t="e">
        <f t="shared" si="3"/>
        <v>#REF!</v>
      </c>
      <c r="W14" s="57">
        <f t="shared" si="16"/>
        <v>0</v>
      </c>
      <c r="X14" s="50" t="e">
        <f t="shared" si="17"/>
        <v>#REF!</v>
      </c>
      <c r="Y14" s="58" t="e">
        <f t="shared" si="18"/>
        <v>#REF!</v>
      </c>
      <c r="AA14" s="28">
        <f t="shared" si="19"/>
        <v>0</v>
      </c>
      <c r="AB14" s="28">
        <f t="shared" si="20"/>
        <v>0</v>
      </c>
      <c r="AC14" s="28" t="e">
        <f t="shared" si="21"/>
        <v>#REF!</v>
      </c>
      <c r="AD14" s="55" t="e">
        <f t="shared" si="22"/>
        <v>#REF!</v>
      </c>
      <c r="AG14" s="61" t="str">
        <f t="shared" si="23"/>
        <v>005</v>
      </c>
      <c r="AH14" s="62" t="str">
        <f t="shared" si="24"/>
        <v>Agawam</v>
      </c>
      <c r="AI14" s="63">
        <f t="shared" si="25"/>
        <v>0.46271413144154039</v>
      </c>
      <c r="AJ14" s="64">
        <f t="shared" si="4"/>
        <v>46.27</v>
      </c>
      <c r="AK14" s="63">
        <f t="shared" si="26"/>
        <v>3.5799999999999998E-2</v>
      </c>
      <c r="AL14" s="57" t="e">
        <f t="shared" si="5"/>
        <v>#REF!</v>
      </c>
      <c r="AM14" s="65" t="e">
        <f t="shared" si="27"/>
        <v>#REF!</v>
      </c>
      <c r="AR14" s="49"/>
    </row>
    <row r="15" spans="1:44" ht="12.75" customHeight="1" x14ac:dyDescent="0.3">
      <c r="A15" s="48">
        <v>6</v>
      </c>
      <c r="B15" s="48" t="s">
        <v>69</v>
      </c>
      <c r="C15" s="49">
        <v>387943300</v>
      </c>
      <c r="D15" s="49">
        <f t="shared" si="1"/>
        <v>1044044.6585532638</v>
      </c>
      <c r="E15" s="59">
        <v>22392000</v>
      </c>
      <c r="F15" s="49">
        <f t="shared" si="28"/>
        <v>291740.50732669933</v>
      </c>
      <c r="G15" s="49">
        <f t="shared" si="2"/>
        <v>1335785</v>
      </c>
      <c r="H15" s="50">
        <v>307313.01633393567</v>
      </c>
      <c r="I15" s="51">
        <f t="shared" si="6"/>
        <v>4.3466593635867845</v>
      </c>
      <c r="J15" s="28">
        <f t="shared" si="7"/>
        <v>307313</v>
      </c>
      <c r="K15" s="28">
        <f t="shared" si="8"/>
        <v>307313</v>
      </c>
      <c r="L15" s="52">
        <f t="shared" si="9"/>
        <v>100</v>
      </c>
      <c r="M15" s="91"/>
      <c r="N15" s="53">
        <v>230207</v>
      </c>
      <c r="O15" s="54">
        <v>3.3500000000000002E-2</v>
      </c>
      <c r="P15" s="28">
        <f t="shared" si="10"/>
        <v>237919</v>
      </c>
      <c r="Q15" s="55">
        <f t="shared" si="11"/>
        <v>77.419109297170152</v>
      </c>
      <c r="R15" s="55">
        <f t="shared" si="12"/>
        <v>22.580890702829848</v>
      </c>
      <c r="S15" s="56">
        <f t="shared" si="13"/>
        <v>0.02</v>
      </c>
      <c r="T15" s="28">
        <f t="shared" si="14"/>
        <v>4604</v>
      </c>
      <c r="U15" s="57">
        <f t="shared" si="15"/>
        <v>0</v>
      </c>
      <c r="V15" s="57" t="e">
        <f t="shared" si="3"/>
        <v>#REF!</v>
      </c>
      <c r="W15" s="57">
        <f t="shared" si="16"/>
        <v>64790</v>
      </c>
      <c r="X15" s="50" t="e">
        <f t="shared" si="17"/>
        <v>#REF!</v>
      </c>
      <c r="Y15" s="58" t="e">
        <f t="shared" si="18"/>
        <v>#REF!</v>
      </c>
      <c r="AA15" s="28">
        <f t="shared" si="19"/>
        <v>-69394</v>
      </c>
      <c r="AB15" s="28">
        <f t="shared" si="20"/>
        <v>0</v>
      </c>
      <c r="AC15" s="28">
        <f t="shared" si="21"/>
        <v>0</v>
      </c>
      <c r="AD15" s="55" t="e">
        <f t="shared" si="22"/>
        <v>#REF!</v>
      </c>
      <c r="AG15" s="61" t="str">
        <f t="shared" si="23"/>
        <v>006</v>
      </c>
      <c r="AH15" s="62" t="str">
        <f t="shared" si="24"/>
        <v>Alford</v>
      </c>
      <c r="AI15" s="63">
        <f t="shared" si="25"/>
        <v>4.3466593635867845</v>
      </c>
      <c r="AJ15" s="64">
        <f t="shared" si="4"/>
        <v>100</v>
      </c>
      <c r="AK15" s="63">
        <f t="shared" si="26"/>
        <v>3.3500000000000002E-2</v>
      </c>
      <c r="AL15" s="57" t="e">
        <f t="shared" si="5"/>
        <v>#REF!</v>
      </c>
      <c r="AM15" s="65" t="e">
        <f t="shared" si="27"/>
        <v>#REF!</v>
      </c>
      <c r="AR15" s="49"/>
    </row>
    <row r="16" spans="1:44" ht="12.75" customHeight="1" x14ac:dyDescent="0.3">
      <c r="A16" s="48">
        <v>7</v>
      </c>
      <c r="B16" s="48" t="s">
        <v>70</v>
      </c>
      <c r="C16" s="49">
        <v>3931853000</v>
      </c>
      <c r="D16" s="49">
        <f t="shared" si="1"/>
        <v>10581520.86365875</v>
      </c>
      <c r="E16" s="59">
        <v>807867000</v>
      </c>
      <c r="F16" s="49">
        <f t="shared" si="28"/>
        <v>10525523.777800046</v>
      </c>
      <c r="G16" s="49">
        <f t="shared" si="2"/>
        <v>21107045</v>
      </c>
      <c r="H16" s="50">
        <v>30684451.231299974</v>
      </c>
      <c r="I16" s="51">
        <f t="shared" si="6"/>
        <v>0.68787428658556393</v>
      </c>
      <c r="J16" s="28">
        <f t="shared" si="7"/>
        <v>30684451</v>
      </c>
      <c r="K16" s="28">
        <f t="shared" si="8"/>
        <v>21107045</v>
      </c>
      <c r="L16" s="52">
        <f t="shared" si="9"/>
        <v>68.790000000000006</v>
      </c>
      <c r="M16" s="91"/>
      <c r="N16" s="53">
        <v>21058655</v>
      </c>
      <c r="O16" s="54">
        <v>3.1600000000000003E-2</v>
      </c>
      <c r="P16" s="28">
        <f t="shared" si="10"/>
        <v>21724108</v>
      </c>
      <c r="Q16" s="55">
        <f t="shared" si="11"/>
        <v>70.79842437540519</v>
      </c>
      <c r="R16" s="55">
        <f t="shared" si="12"/>
        <v>0</v>
      </c>
      <c r="S16" s="56">
        <f t="shared" si="13"/>
        <v>0</v>
      </c>
      <c r="T16" s="28">
        <f t="shared" si="14"/>
        <v>0</v>
      </c>
      <c r="U16" s="57">
        <f t="shared" si="15"/>
        <v>617063</v>
      </c>
      <c r="V16" s="57" t="e">
        <f t="shared" si="3"/>
        <v>#REF!</v>
      </c>
      <c r="W16" s="57">
        <f t="shared" si="16"/>
        <v>0</v>
      </c>
      <c r="X16" s="50" t="e">
        <f t="shared" si="17"/>
        <v>#REF!</v>
      </c>
      <c r="Y16" s="58" t="e">
        <f t="shared" si="18"/>
        <v>#REF!</v>
      </c>
      <c r="AA16" s="28">
        <f t="shared" si="19"/>
        <v>0</v>
      </c>
      <c r="AB16" s="28">
        <f t="shared" si="20"/>
        <v>0</v>
      </c>
      <c r="AC16" s="28" t="e">
        <f t="shared" si="21"/>
        <v>#REF!</v>
      </c>
      <c r="AD16" s="55" t="e">
        <f t="shared" si="22"/>
        <v>#REF!</v>
      </c>
      <c r="AG16" s="61" t="str">
        <f t="shared" si="23"/>
        <v>007</v>
      </c>
      <c r="AH16" s="62" t="str">
        <f t="shared" si="24"/>
        <v>Amesbury</v>
      </c>
      <c r="AI16" s="63">
        <f t="shared" si="25"/>
        <v>0.68787428658556393</v>
      </c>
      <c r="AJ16" s="64">
        <f t="shared" si="4"/>
        <v>68.790000000000006</v>
      </c>
      <c r="AK16" s="63">
        <f t="shared" si="26"/>
        <v>3.1600000000000003E-2</v>
      </c>
      <c r="AL16" s="57" t="e">
        <f t="shared" si="5"/>
        <v>#REF!</v>
      </c>
      <c r="AM16" s="65" t="e">
        <f t="shared" si="27"/>
        <v>#REF!</v>
      </c>
      <c r="AR16" s="49"/>
    </row>
    <row r="17" spans="1:44" ht="12.75" customHeight="1" x14ac:dyDescent="0.3">
      <c r="A17" s="48">
        <v>8</v>
      </c>
      <c r="B17" s="48" t="s">
        <v>71</v>
      </c>
      <c r="C17" s="49">
        <v>3668642000</v>
      </c>
      <c r="D17" s="49">
        <f t="shared" si="1"/>
        <v>9873159.5164658409</v>
      </c>
      <c r="E17" s="59">
        <v>882908000</v>
      </c>
      <c r="F17" s="49">
        <f t="shared" si="28"/>
        <v>11503216.677509889</v>
      </c>
      <c r="G17" s="49">
        <f t="shared" si="2"/>
        <v>21376376</v>
      </c>
      <c r="H17" s="50">
        <v>29885938.08793328</v>
      </c>
      <c r="I17" s="51">
        <f t="shared" si="6"/>
        <v>0.71526535111945866</v>
      </c>
      <c r="J17" s="28">
        <f t="shared" si="7"/>
        <v>29885938</v>
      </c>
      <c r="K17" s="28">
        <f t="shared" si="8"/>
        <v>21376376</v>
      </c>
      <c r="L17" s="52">
        <f t="shared" si="9"/>
        <v>71.53</v>
      </c>
      <c r="M17" s="91"/>
      <c r="N17" s="53">
        <v>22613782</v>
      </c>
      <c r="O17" s="54">
        <v>3.9399999999999998E-2</v>
      </c>
      <c r="P17" s="28">
        <f t="shared" si="10"/>
        <v>23504765</v>
      </c>
      <c r="Q17" s="55">
        <f t="shared" si="11"/>
        <v>78.648242296567773</v>
      </c>
      <c r="R17" s="55">
        <f t="shared" si="12"/>
        <v>0</v>
      </c>
      <c r="S17" s="56">
        <f t="shared" si="13"/>
        <v>0</v>
      </c>
      <c r="T17" s="28">
        <f t="shared" si="14"/>
        <v>0</v>
      </c>
      <c r="U17" s="57">
        <f t="shared" si="15"/>
        <v>2128389</v>
      </c>
      <c r="V17" s="57" t="e">
        <f t="shared" si="3"/>
        <v>#REF!</v>
      </c>
      <c r="W17" s="57">
        <f t="shared" si="16"/>
        <v>0</v>
      </c>
      <c r="X17" s="50" t="e">
        <f t="shared" si="17"/>
        <v>#REF!</v>
      </c>
      <c r="Y17" s="58" t="e">
        <f t="shared" si="18"/>
        <v>#REF!</v>
      </c>
      <c r="AA17" s="28">
        <f t="shared" si="19"/>
        <v>0</v>
      </c>
      <c r="AB17" s="28">
        <f t="shared" si="20"/>
        <v>0</v>
      </c>
      <c r="AC17" s="28" t="e">
        <f t="shared" si="21"/>
        <v>#REF!</v>
      </c>
      <c r="AD17" s="55" t="e">
        <f t="shared" si="22"/>
        <v>#REF!</v>
      </c>
      <c r="AG17" s="61" t="str">
        <f t="shared" si="23"/>
        <v>008</v>
      </c>
      <c r="AH17" s="62" t="str">
        <f t="shared" si="24"/>
        <v>Amherst</v>
      </c>
      <c r="AI17" s="63">
        <f t="shared" si="25"/>
        <v>0.71526535111945866</v>
      </c>
      <c r="AJ17" s="64">
        <f t="shared" si="4"/>
        <v>71.53</v>
      </c>
      <c r="AK17" s="63">
        <f t="shared" si="26"/>
        <v>3.9399999999999998E-2</v>
      </c>
      <c r="AL17" s="57" t="e">
        <f t="shared" si="5"/>
        <v>#REF!</v>
      </c>
      <c r="AM17" s="65" t="e">
        <f t="shared" si="27"/>
        <v>#REF!</v>
      </c>
      <c r="AR17" s="49"/>
    </row>
    <row r="18" spans="1:44" ht="12.75" customHeight="1" x14ac:dyDescent="0.3">
      <c r="A18" s="48">
        <v>9</v>
      </c>
      <c r="B18" s="48" t="s">
        <v>72</v>
      </c>
      <c r="C18" s="49">
        <v>13020574200</v>
      </c>
      <c r="D18" s="49">
        <f t="shared" si="1"/>
        <v>35041360.283336341</v>
      </c>
      <c r="E18" s="59">
        <v>3678643000</v>
      </c>
      <c r="F18" s="49">
        <f t="shared" si="28"/>
        <v>47928241.117086962</v>
      </c>
      <c r="G18" s="49">
        <f t="shared" si="2"/>
        <v>82969601</v>
      </c>
      <c r="H18" s="50">
        <v>77212476.744552419</v>
      </c>
      <c r="I18" s="51">
        <f t="shared" si="6"/>
        <v>1.074562097968885</v>
      </c>
      <c r="J18" s="28">
        <f t="shared" si="7"/>
        <v>77212477</v>
      </c>
      <c r="K18" s="28">
        <f t="shared" si="8"/>
        <v>77212477</v>
      </c>
      <c r="L18" s="52">
        <f t="shared" si="9"/>
        <v>100</v>
      </c>
      <c r="M18" s="91"/>
      <c r="N18" s="53">
        <v>60941894</v>
      </c>
      <c r="O18" s="54">
        <v>3.6400000000000002E-2</v>
      </c>
      <c r="P18" s="28">
        <f t="shared" si="10"/>
        <v>63160179</v>
      </c>
      <c r="Q18" s="55">
        <f t="shared" si="11"/>
        <v>81.800483112279068</v>
      </c>
      <c r="R18" s="55">
        <f t="shared" si="12"/>
        <v>18.199516887720932</v>
      </c>
      <c r="S18" s="56">
        <f t="shared" si="13"/>
        <v>0.02</v>
      </c>
      <c r="T18" s="28">
        <f t="shared" si="14"/>
        <v>1218838</v>
      </c>
      <c r="U18" s="57">
        <f t="shared" si="15"/>
        <v>0</v>
      </c>
      <c r="V18" s="57" t="e">
        <f t="shared" si="3"/>
        <v>#REF!</v>
      </c>
      <c r="W18" s="57">
        <f t="shared" si="16"/>
        <v>0</v>
      </c>
      <c r="X18" s="50" t="e">
        <f t="shared" si="17"/>
        <v>#REF!</v>
      </c>
      <c r="Y18" s="58" t="e">
        <f t="shared" si="18"/>
        <v>#REF!</v>
      </c>
      <c r="AA18" s="28">
        <f t="shared" si="19"/>
        <v>-14052298</v>
      </c>
      <c r="AB18" s="28">
        <f t="shared" si="20"/>
        <v>-12833460</v>
      </c>
      <c r="AC18" s="28">
        <f t="shared" si="21"/>
        <v>0</v>
      </c>
      <c r="AD18" s="55" t="e">
        <f t="shared" si="22"/>
        <v>#REF!</v>
      </c>
      <c r="AG18" s="61" t="str">
        <f t="shared" si="23"/>
        <v>009</v>
      </c>
      <c r="AH18" s="62" t="str">
        <f t="shared" si="24"/>
        <v>Andover</v>
      </c>
      <c r="AI18" s="63">
        <f t="shared" si="25"/>
        <v>1.074562097968885</v>
      </c>
      <c r="AJ18" s="64">
        <f t="shared" si="4"/>
        <v>100</v>
      </c>
      <c r="AK18" s="63">
        <f t="shared" si="26"/>
        <v>3.6400000000000002E-2</v>
      </c>
      <c r="AL18" s="57" t="e">
        <f t="shared" si="5"/>
        <v>#REF!</v>
      </c>
      <c r="AM18" s="65" t="e">
        <f t="shared" si="27"/>
        <v>#REF!</v>
      </c>
      <c r="AR18" s="49"/>
    </row>
    <row r="19" spans="1:44" ht="12.75" customHeight="1" x14ac:dyDescent="0.3">
      <c r="A19" s="48">
        <v>10</v>
      </c>
      <c r="B19" s="48" t="s">
        <v>73</v>
      </c>
      <c r="C19" s="49">
        <v>15892875700</v>
      </c>
      <c r="D19" s="49">
        <f t="shared" si="1"/>
        <v>42771384.332803175</v>
      </c>
      <c r="E19" s="59">
        <v>3746889000</v>
      </c>
      <c r="F19" s="49">
        <f t="shared" si="28"/>
        <v>48817403.43680016</v>
      </c>
      <c r="G19" s="49">
        <f t="shared" si="2"/>
        <v>91588788</v>
      </c>
      <c r="H19" s="50">
        <v>85832975.646133348</v>
      </c>
      <c r="I19" s="51">
        <f t="shared" si="6"/>
        <v>1.0670582874534882</v>
      </c>
      <c r="J19" s="28">
        <f t="shared" si="7"/>
        <v>85832976</v>
      </c>
      <c r="K19" s="28">
        <f t="shared" si="8"/>
        <v>85832976</v>
      </c>
      <c r="L19" s="52">
        <f t="shared" si="9"/>
        <v>100</v>
      </c>
      <c r="M19" s="91"/>
      <c r="N19" s="53">
        <v>62323899</v>
      </c>
      <c r="O19" s="54">
        <v>3.5900000000000001E-2</v>
      </c>
      <c r="P19" s="28">
        <f t="shared" si="10"/>
        <v>64561327</v>
      </c>
      <c r="Q19" s="55">
        <f t="shared" si="11"/>
        <v>75.217393448141976</v>
      </c>
      <c r="R19" s="55">
        <f t="shared" si="12"/>
        <v>24.782606551858024</v>
      </c>
      <c r="S19" s="56">
        <f t="shared" si="13"/>
        <v>0.02</v>
      </c>
      <c r="T19" s="28">
        <f t="shared" si="14"/>
        <v>1246478</v>
      </c>
      <c r="U19" s="57">
        <f t="shared" si="15"/>
        <v>0</v>
      </c>
      <c r="V19" s="57" t="e">
        <f t="shared" si="3"/>
        <v>#REF!</v>
      </c>
      <c r="W19" s="57">
        <f t="shared" si="16"/>
        <v>0</v>
      </c>
      <c r="X19" s="50" t="e">
        <f t="shared" si="17"/>
        <v>#REF!</v>
      </c>
      <c r="Y19" s="58" t="e">
        <f t="shared" si="18"/>
        <v>#REF!</v>
      </c>
      <c r="AA19" s="28">
        <f t="shared" si="19"/>
        <v>-21271649</v>
      </c>
      <c r="AB19" s="28">
        <f t="shared" si="20"/>
        <v>-20025171</v>
      </c>
      <c r="AC19" s="28">
        <f t="shared" si="21"/>
        <v>0</v>
      </c>
      <c r="AD19" s="55" t="e">
        <f t="shared" si="22"/>
        <v>#REF!</v>
      </c>
      <c r="AG19" s="61" t="str">
        <f t="shared" si="23"/>
        <v>010</v>
      </c>
      <c r="AH19" s="62" t="str">
        <f t="shared" si="24"/>
        <v>Arlington</v>
      </c>
      <c r="AI19" s="63">
        <f t="shared" si="25"/>
        <v>1.0670582874534882</v>
      </c>
      <c r="AJ19" s="64">
        <f t="shared" si="4"/>
        <v>100</v>
      </c>
      <c r="AK19" s="63">
        <f t="shared" si="26"/>
        <v>3.5900000000000001E-2</v>
      </c>
      <c r="AL19" s="57" t="e">
        <f t="shared" si="5"/>
        <v>#REF!</v>
      </c>
      <c r="AM19" s="65" t="e">
        <f t="shared" si="27"/>
        <v>#REF!</v>
      </c>
      <c r="AR19" s="49"/>
    </row>
    <row r="20" spans="1:44" ht="12.75" customHeight="1" x14ac:dyDescent="0.3">
      <c r="A20" s="48">
        <v>11</v>
      </c>
      <c r="B20" s="48" t="s">
        <v>74</v>
      </c>
      <c r="C20" s="49">
        <v>1146544100</v>
      </c>
      <c r="D20" s="49">
        <f t="shared" si="1"/>
        <v>3085613.9116225466</v>
      </c>
      <c r="E20" s="59">
        <v>262873000</v>
      </c>
      <c r="F20" s="49">
        <f t="shared" si="28"/>
        <v>3424915.2546664625</v>
      </c>
      <c r="G20" s="49">
        <f t="shared" si="2"/>
        <v>6510529</v>
      </c>
      <c r="H20" s="50">
        <v>14937726.533095839</v>
      </c>
      <c r="I20" s="51">
        <f t="shared" si="6"/>
        <v>0.43584470405020159</v>
      </c>
      <c r="J20" s="28">
        <f t="shared" si="7"/>
        <v>14937727</v>
      </c>
      <c r="K20" s="28">
        <f t="shared" si="8"/>
        <v>6510529</v>
      </c>
      <c r="L20" s="52">
        <f t="shared" si="9"/>
        <v>43.58</v>
      </c>
      <c r="M20" s="91"/>
      <c r="N20" s="53">
        <v>6564150</v>
      </c>
      <c r="O20" s="54">
        <v>3.4700000000000002E-2</v>
      </c>
      <c r="P20" s="28">
        <f t="shared" si="10"/>
        <v>6791926</v>
      </c>
      <c r="Q20" s="55">
        <f t="shared" si="11"/>
        <v>45.468271125140056</v>
      </c>
      <c r="R20" s="55">
        <f t="shared" si="12"/>
        <v>0</v>
      </c>
      <c r="S20" s="56">
        <f t="shared" si="13"/>
        <v>0</v>
      </c>
      <c r="T20" s="28">
        <f t="shared" si="14"/>
        <v>0</v>
      </c>
      <c r="U20" s="57">
        <f t="shared" si="15"/>
        <v>281397</v>
      </c>
      <c r="V20" s="57" t="e">
        <f t="shared" si="3"/>
        <v>#REF!</v>
      </c>
      <c r="W20" s="57">
        <f t="shared" si="16"/>
        <v>0</v>
      </c>
      <c r="X20" s="50" t="e">
        <f t="shared" si="17"/>
        <v>#REF!</v>
      </c>
      <c r="Y20" s="58" t="e">
        <f t="shared" si="18"/>
        <v>#REF!</v>
      </c>
      <c r="AA20" s="28">
        <f t="shared" si="19"/>
        <v>0</v>
      </c>
      <c r="AB20" s="28">
        <f t="shared" si="20"/>
        <v>0</v>
      </c>
      <c r="AC20" s="28" t="e">
        <f t="shared" si="21"/>
        <v>#REF!</v>
      </c>
      <c r="AD20" s="55" t="e">
        <f t="shared" si="22"/>
        <v>#REF!</v>
      </c>
      <c r="AG20" s="61" t="str">
        <f t="shared" si="23"/>
        <v>011</v>
      </c>
      <c r="AH20" s="62" t="str">
        <f t="shared" si="24"/>
        <v>Ashburnham</v>
      </c>
      <c r="AI20" s="63">
        <f t="shared" si="25"/>
        <v>0.43584470405020159</v>
      </c>
      <c r="AJ20" s="64">
        <f t="shared" si="4"/>
        <v>43.58</v>
      </c>
      <c r="AK20" s="63">
        <f t="shared" si="26"/>
        <v>3.4700000000000002E-2</v>
      </c>
      <c r="AL20" s="57" t="e">
        <f t="shared" si="5"/>
        <v>#REF!</v>
      </c>
      <c r="AM20" s="65" t="e">
        <f t="shared" si="27"/>
        <v>#REF!</v>
      </c>
      <c r="AR20" s="49"/>
    </row>
    <row r="21" spans="1:44" ht="12.75" customHeight="1" x14ac:dyDescent="0.3">
      <c r="A21" s="48">
        <v>12</v>
      </c>
      <c r="B21" s="48" t="s">
        <v>75</v>
      </c>
      <c r="C21" s="49">
        <v>545913500</v>
      </c>
      <c r="D21" s="49">
        <f t="shared" si="1"/>
        <v>1469178.804498279</v>
      </c>
      <c r="E21" s="59">
        <v>129201000</v>
      </c>
      <c r="F21" s="49">
        <f t="shared" si="28"/>
        <v>1683331.7830973954</v>
      </c>
      <c r="G21" s="49">
        <f t="shared" si="2"/>
        <v>3152511</v>
      </c>
      <c r="H21" s="50">
        <v>6152994.3525732784</v>
      </c>
      <c r="I21" s="51">
        <f t="shared" si="6"/>
        <v>0.51235395635973091</v>
      </c>
      <c r="J21" s="28">
        <f t="shared" si="7"/>
        <v>6152994</v>
      </c>
      <c r="K21" s="28">
        <f t="shared" si="8"/>
        <v>3152511</v>
      </c>
      <c r="L21" s="52">
        <f t="shared" si="9"/>
        <v>51.24</v>
      </c>
      <c r="M21" s="91"/>
      <c r="N21" s="53">
        <v>3158913</v>
      </c>
      <c r="O21" s="54">
        <v>2.46E-2</v>
      </c>
      <c r="P21" s="28">
        <f t="shared" si="10"/>
        <v>3236622</v>
      </c>
      <c r="Q21" s="55">
        <f t="shared" si="11"/>
        <v>52.602388602004716</v>
      </c>
      <c r="R21" s="55">
        <f t="shared" si="12"/>
        <v>0</v>
      </c>
      <c r="S21" s="56">
        <f t="shared" si="13"/>
        <v>0</v>
      </c>
      <c r="T21" s="28">
        <f t="shared" si="14"/>
        <v>0</v>
      </c>
      <c r="U21" s="57">
        <f t="shared" si="15"/>
        <v>84111</v>
      </c>
      <c r="V21" s="57" t="e">
        <f t="shared" si="3"/>
        <v>#REF!</v>
      </c>
      <c r="W21" s="57">
        <f t="shared" si="16"/>
        <v>0</v>
      </c>
      <c r="X21" s="50" t="e">
        <f t="shared" si="17"/>
        <v>#REF!</v>
      </c>
      <c r="Y21" s="58" t="e">
        <f t="shared" si="18"/>
        <v>#REF!</v>
      </c>
      <c r="AA21" s="28">
        <f t="shared" si="19"/>
        <v>0</v>
      </c>
      <c r="AB21" s="28">
        <f t="shared" si="20"/>
        <v>0</v>
      </c>
      <c r="AC21" s="28" t="e">
        <f t="shared" si="21"/>
        <v>#REF!</v>
      </c>
      <c r="AD21" s="55" t="e">
        <f t="shared" si="22"/>
        <v>#REF!</v>
      </c>
      <c r="AG21" s="61" t="str">
        <f t="shared" si="23"/>
        <v>012</v>
      </c>
      <c r="AH21" s="62" t="str">
        <f t="shared" si="24"/>
        <v>Ashby</v>
      </c>
      <c r="AI21" s="63">
        <f t="shared" si="25"/>
        <v>0.51235395635973091</v>
      </c>
      <c r="AJ21" s="64">
        <f t="shared" si="4"/>
        <v>51.24</v>
      </c>
      <c r="AK21" s="63">
        <f t="shared" si="26"/>
        <v>2.46E-2</v>
      </c>
      <c r="AL21" s="57" t="e">
        <f t="shared" si="5"/>
        <v>#REF!</v>
      </c>
      <c r="AM21" s="65" t="e">
        <f t="shared" si="27"/>
        <v>#REF!</v>
      </c>
      <c r="AR21" s="49"/>
    </row>
    <row r="22" spans="1:44" ht="12.75" customHeight="1" x14ac:dyDescent="0.3">
      <c r="A22" s="48">
        <v>13</v>
      </c>
      <c r="B22" s="48" t="s">
        <v>76</v>
      </c>
      <c r="C22" s="49">
        <v>400637000</v>
      </c>
      <c r="D22" s="49">
        <f t="shared" si="1"/>
        <v>1078206.3251738178</v>
      </c>
      <c r="E22" s="59">
        <v>57538000</v>
      </c>
      <c r="F22" s="49">
        <f t="shared" si="28"/>
        <v>749650.11211877572</v>
      </c>
      <c r="G22" s="49">
        <f t="shared" si="2"/>
        <v>1827856</v>
      </c>
      <c r="H22" s="50">
        <v>2409798.6600216939</v>
      </c>
      <c r="I22" s="51">
        <f t="shared" si="6"/>
        <v>0.75850984164110413</v>
      </c>
      <c r="J22" s="28">
        <f t="shared" si="7"/>
        <v>2409799</v>
      </c>
      <c r="K22" s="28">
        <f t="shared" si="8"/>
        <v>1827856</v>
      </c>
      <c r="L22" s="52">
        <f t="shared" si="9"/>
        <v>75.849999999999994</v>
      </c>
      <c r="M22" s="91"/>
      <c r="N22" s="53">
        <v>1721153</v>
      </c>
      <c r="O22" s="54">
        <v>5.1200000000000002E-2</v>
      </c>
      <c r="P22" s="28">
        <f t="shared" si="10"/>
        <v>1809276</v>
      </c>
      <c r="Q22" s="55">
        <f t="shared" si="11"/>
        <v>75.079965393611445</v>
      </c>
      <c r="R22" s="55">
        <f t="shared" si="12"/>
        <v>0.77003460638854904</v>
      </c>
      <c r="S22" s="56">
        <f t="shared" si="13"/>
        <v>0</v>
      </c>
      <c r="T22" s="28">
        <f t="shared" si="14"/>
        <v>0</v>
      </c>
      <c r="U22" s="57">
        <f t="shared" si="15"/>
        <v>0</v>
      </c>
      <c r="V22" s="57" t="e">
        <f t="shared" si="3"/>
        <v>#REF!</v>
      </c>
      <c r="W22" s="57">
        <f t="shared" si="16"/>
        <v>0</v>
      </c>
      <c r="X22" s="50" t="e">
        <f t="shared" si="17"/>
        <v>#REF!</v>
      </c>
      <c r="Y22" s="58" t="e">
        <f t="shared" si="18"/>
        <v>#REF!</v>
      </c>
      <c r="AA22" s="28">
        <f t="shared" si="19"/>
        <v>-18580</v>
      </c>
      <c r="AB22" s="28">
        <f t="shared" si="20"/>
        <v>-18580</v>
      </c>
      <c r="AC22" s="28">
        <f t="shared" si="21"/>
        <v>0</v>
      </c>
      <c r="AD22" s="55" t="e">
        <f t="shared" si="22"/>
        <v>#REF!</v>
      </c>
      <c r="AG22" s="61" t="str">
        <f t="shared" si="23"/>
        <v>013</v>
      </c>
      <c r="AH22" s="62" t="str">
        <f t="shared" si="24"/>
        <v>Ashfield</v>
      </c>
      <c r="AI22" s="63">
        <f t="shared" si="25"/>
        <v>0.75850984164110413</v>
      </c>
      <c r="AJ22" s="64">
        <f t="shared" si="4"/>
        <v>75.849999999999994</v>
      </c>
      <c r="AK22" s="63">
        <f t="shared" si="26"/>
        <v>5.1200000000000002E-2</v>
      </c>
      <c r="AL22" s="57" t="e">
        <f t="shared" si="5"/>
        <v>#REF!</v>
      </c>
      <c r="AM22" s="65" t="e">
        <f t="shared" si="27"/>
        <v>#REF!</v>
      </c>
      <c r="AR22" s="49"/>
    </row>
    <row r="23" spans="1:44" ht="12.75" customHeight="1" x14ac:dyDescent="0.3">
      <c r="A23" s="48">
        <v>14</v>
      </c>
      <c r="B23" s="48" t="s">
        <v>77</v>
      </c>
      <c r="C23" s="49">
        <v>4577634400</v>
      </c>
      <c r="D23" s="49">
        <f t="shared" si="1"/>
        <v>12319467.159581501</v>
      </c>
      <c r="E23" s="59">
        <v>1195135000</v>
      </c>
      <c r="F23" s="49">
        <f t="shared" si="28"/>
        <v>15571154.484811308</v>
      </c>
      <c r="G23" s="49">
        <f t="shared" si="2"/>
        <v>27890622</v>
      </c>
      <c r="H23" s="50">
        <v>40626166.001674198</v>
      </c>
      <c r="I23" s="51">
        <f t="shared" si="6"/>
        <v>0.68651868352161594</v>
      </c>
      <c r="J23" s="28">
        <f t="shared" si="7"/>
        <v>40626166</v>
      </c>
      <c r="K23" s="28">
        <f t="shared" si="8"/>
        <v>27890622</v>
      </c>
      <c r="L23" s="52">
        <f t="shared" si="9"/>
        <v>68.650000000000006</v>
      </c>
      <c r="M23" s="91"/>
      <c r="N23" s="53">
        <v>27827884</v>
      </c>
      <c r="O23" s="54">
        <v>4.2700000000000002E-2</v>
      </c>
      <c r="P23" s="28">
        <f t="shared" si="10"/>
        <v>29016135</v>
      </c>
      <c r="Q23" s="55">
        <f t="shared" si="11"/>
        <v>71.422282375364318</v>
      </c>
      <c r="R23" s="55">
        <f t="shared" si="12"/>
        <v>0</v>
      </c>
      <c r="S23" s="56">
        <f t="shared" si="13"/>
        <v>0</v>
      </c>
      <c r="T23" s="28">
        <f t="shared" si="14"/>
        <v>0</v>
      </c>
      <c r="U23" s="57">
        <f t="shared" si="15"/>
        <v>1125513</v>
      </c>
      <c r="V23" s="57" t="e">
        <f t="shared" si="3"/>
        <v>#REF!</v>
      </c>
      <c r="W23" s="57">
        <f t="shared" si="16"/>
        <v>0</v>
      </c>
      <c r="X23" s="50" t="e">
        <f t="shared" si="17"/>
        <v>#REF!</v>
      </c>
      <c r="Y23" s="58" t="e">
        <f t="shared" si="18"/>
        <v>#REF!</v>
      </c>
      <c r="AA23" s="28">
        <f t="shared" si="19"/>
        <v>0</v>
      </c>
      <c r="AB23" s="28">
        <f t="shared" si="20"/>
        <v>0</v>
      </c>
      <c r="AC23" s="28" t="e">
        <f t="shared" si="21"/>
        <v>#REF!</v>
      </c>
      <c r="AD23" s="55" t="e">
        <f t="shared" si="22"/>
        <v>#REF!</v>
      </c>
      <c r="AG23" s="61" t="str">
        <f t="shared" si="23"/>
        <v>014</v>
      </c>
      <c r="AH23" s="62" t="str">
        <f t="shared" si="24"/>
        <v>Ashland</v>
      </c>
      <c r="AI23" s="63">
        <f t="shared" si="25"/>
        <v>0.68651868352161594</v>
      </c>
      <c r="AJ23" s="64">
        <f t="shared" si="4"/>
        <v>68.650000000000006</v>
      </c>
      <c r="AK23" s="63">
        <f t="shared" si="26"/>
        <v>4.2700000000000002E-2</v>
      </c>
      <c r="AL23" s="57" t="e">
        <f t="shared" si="5"/>
        <v>#REF!</v>
      </c>
      <c r="AM23" s="65" t="e">
        <f t="shared" si="27"/>
        <v>#REF!</v>
      </c>
      <c r="AR23" s="49"/>
    </row>
    <row r="24" spans="1:44" ht="12.75" customHeight="1" x14ac:dyDescent="0.3">
      <c r="A24" s="48">
        <v>15</v>
      </c>
      <c r="B24" s="48" t="s">
        <v>78</v>
      </c>
      <c r="C24" s="49">
        <v>1402924800</v>
      </c>
      <c r="D24" s="49">
        <f t="shared" si="1"/>
        <v>3775593.3503476046</v>
      </c>
      <c r="E24" s="59">
        <v>305220000</v>
      </c>
      <c r="F24" s="49">
        <f t="shared" si="28"/>
        <v>3976645.1253240071</v>
      </c>
      <c r="G24" s="49">
        <f t="shared" si="2"/>
        <v>7752238</v>
      </c>
      <c r="H24" s="50">
        <v>30815036.902891401</v>
      </c>
      <c r="I24" s="51">
        <f t="shared" si="6"/>
        <v>0.25157321811523131</v>
      </c>
      <c r="J24" s="28">
        <f t="shared" si="7"/>
        <v>30815037</v>
      </c>
      <c r="K24" s="28">
        <f t="shared" si="8"/>
        <v>7752238</v>
      </c>
      <c r="L24" s="52">
        <f t="shared" si="9"/>
        <v>25.16</v>
      </c>
      <c r="M24" s="91"/>
      <c r="N24" s="53">
        <v>4351573</v>
      </c>
      <c r="O24" s="54">
        <v>3.44E-2</v>
      </c>
      <c r="P24" s="28">
        <f t="shared" si="10"/>
        <v>4501267</v>
      </c>
      <c r="Q24" s="55">
        <f t="shared" si="11"/>
        <v>14.607371765235959</v>
      </c>
      <c r="R24" s="55">
        <f t="shared" si="12"/>
        <v>10.552628234764041</v>
      </c>
      <c r="S24" s="56">
        <f t="shared" si="13"/>
        <v>0.02</v>
      </c>
      <c r="T24" s="28">
        <f t="shared" si="14"/>
        <v>87031</v>
      </c>
      <c r="U24" s="57">
        <f t="shared" si="15"/>
        <v>0</v>
      </c>
      <c r="V24" s="57" t="e">
        <f t="shared" si="3"/>
        <v>#REF!</v>
      </c>
      <c r="W24" s="57">
        <f t="shared" si="16"/>
        <v>0</v>
      </c>
      <c r="X24" s="50" t="e">
        <f t="shared" si="17"/>
        <v>#REF!</v>
      </c>
      <c r="Y24" s="58" t="e">
        <f t="shared" si="18"/>
        <v>#REF!</v>
      </c>
      <c r="AA24" s="28">
        <f t="shared" si="19"/>
        <v>-3250971</v>
      </c>
      <c r="AB24" s="28">
        <f t="shared" si="20"/>
        <v>-3163940</v>
      </c>
      <c r="AC24" s="28">
        <f t="shared" si="21"/>
        <v>0</v>
      </c>
      <c r="AD24" s="55" t="e">
        <f t="shared" si="22"/>
        <v>#REF!</v>
      </c>
      <c r="AG24" s="61" t="str">
        <f t="shared" si="23"/>
        <v>015</v>
      </c>
      <c r="AH24" s="62" t="str">
        <f t="shared" si="24"/>
        <v>Athol</v>
      </c>
      <c r="AI24" s="63">
        <f t="shared" si="25"/>
        <v>0.25157321811523131</v>
      </c>
      <c r="AJ24" s="64">
        <f t="shared" si="4"/>
        <v>25.16</v>
      </c>
      <c r="AK24" s="63">
        <f t="shared" si="26"/>
        <v>3.44E-2</v>
      </c>
      <c r="AL24" s="57" t="e">
        <f t="shared" si="5"/>
        <v>#REF!</v>
      </c>
      <c r="AM24" s="65" t="e">
        <f t="shared" si="27"/>
        <v>#REF!</v>
      </c>
      <c r="AR24" s="49"/>
    </row>
    <row r="25" spans="1:44" ht="12.75" customHeight="1" x14ac:dyDescent="0.3">
      <c r="A25" s="48">
        <v>16</v>
      </c>
      <c r="B25" s="48" t="s">
        <v>79</v>
      </c>
      <c r="C25" s="49">
        <v>7548473300</v>
      </c>
      <c r="D25" s="49">
        <f t="shared" si="1"/>
        <v>20314678.018919073</v>
      </c>
      <c r="E25" s="59">
        <v>1885460000</v>
      </c>
      <c r="F25" s="49">
        <f t="shared" si="28"/>
        <v>24565249.05967303</v>
      </c>
      <c r="G25" s="49">
        <f t="shared" si="2"/>
        <v>44879927</v>
      </c>
      <c r="H25" s="50">
        <v>110561020.68122762</v>
      </c>
      <c r="I25" s="51">
        <f t="shared" si="6"/>
        <v>0.40592902203208631</v>
      </c>
      <c r="J25" s="28">
        <f t="shared" si="7"/>
        <v>110561021</v>
      </c>
      <c r="K25" s="28">
        <f t="shared" si="8"/>
        <v>44879927</v>
      </c>
      <c r="L25" s="52">
        <f t="shared" si="9"/>
        <v>40.590000000000003</v>
      </c>
      <c r="M25" s="91"/>
      <c r="N25" s="53">
        <v>46226314</v>
      </c>
      <c r="O25" s="54">
        <v>3.9E-2</v>
      </c>
      <c r="P25" s="28">
        <f t="shared" si="10"/>
        <v>48029140</v>
      </c>
      <c r="Q25" s="55">
        <f t="shared" si="11"/>
        <v>43.441295769581259</v>
      </c>
      <c r="R25" s="55">
        <f t="shared" si="12"/>
        <v>0</v>
      </c>
      <c r="S25" s="56">
        <f t="shared" si="13"/>
        <v>0</v>
      </c>
      <c r="T25" s="28">
        <f t="shared" si="14"/>
        <v>0</v>
      </c>
      <c r="U25" s="57">
        <f t="shared" si="15"/>
        <v>3149213</v>
      </c>
      <c r="V25" s="57" t="e">
        <f t="shared" si="3"/>
        <v>#REF!</v>
      </c>
      <c r="W25" s="57">
        <f t="shared" si="16"/>
        <v>0</v>
      </c>
      <c r="X25" s="50" t="e">
        <f t="shared" si="17"/>
        <v>#REF!</v>
      </c>
      <c r="Y25" s="58" t="e">
        <f t="shared" si="18"/>
        <v>#REF!</v>
      </c>
      <c r="AA25" s="28">
        <f t="shared" si="19"/>
        <v>0</v>
      </c>
      <c r="AB25" s="28">
        <f t="shared" si="20"/>
        <v>0</v>
      </c>
      <c r="AC25" s="28" t="e">
        <f t="shared" si="21"/>
        <v>#REF!</v>
      </c>
      <c r="AD25" s="55" t="e">
        <f t="shared" si="22"/>
        <v>#REF!</v>
      </c>
      <c r="AG25" s="61" t="str">
        <f t="shared" si="23"/>
        <v>016</v>
      </c>
      <c r="AH25" s="62" t="str">
        <f t="shared" si="24"/>
        <v>Attleboro</v>
      </c>
      <c r="AI25" s="63">
        <f t="shared" si="25"/>
        <v>0.40592902203208631</v>
      </c>
      <c r="AJ25" s="64">
        <f t="shared" si="4"/>
        <v>40.590000000000003</v>
      </c>
      <c r="AK25" s="63">
        <f t="shared" si="26"/>
        <v>3.9E-2</v>
      </c>
      <c r="AL25" s="57" t="e">
        <f t="shared" si="5"/>
        <v>#REF!</v>
      </c>
      <c r="AM25" s="65" t="e">
        <f t="shared" si="27"/>
        <v>#REF!</v>
      </c>
      <c r="AR25" s="49"/>
    </row>
    <row r="26" spans="1:44" ht="12.75" customHeight="1" x14ac:dyDescent="0.3">
      <c r="A26" s="48">
        <v>17</v>
      </c>
      <c r="B26" s="48" t="s">
        <v>80</v>
      </c>
      <c r="C26" s="49">
        <v>3312067000</v>
      </c>
      <c r="D26" s="49">
        <f t="shared" si="1"/>
        <v>8913534.1688348074</v>
      </c>
      <c r="E26" s="59">
        <v>731439000</v>
      </c>
      <c r="F26" s="49">
        <f t="shared" si="28"/>
        <v>9529759.9561688825</v>
      </c>
      <c r="G26" s="49">
        <f t="shared" si="2"/>
        <v>18443294</v>
      </c>
      <c r="H26" s="50">
        <v>36949143.159792535</v>
      </c>
      <c r="I26" s="51">
        <f t="shared" si="6"/>
        <v>0.49915349647592633</v>
      </c>
      <c r="J26" s="28">
        <f t="shared" si="7"/>
        <v>36949143</v>
      </c>
      <c r="K26" s="28">
        <f t="shared" si="8"/>
        <v>18443294</v>
      </c>
      <c r="L26" s="52">
        <f t="shared" si="9"/>
        <v>49.92</v>
      </c>
      <c r="M26" s="91"/>
      <c r="N26" s="53">
        <v>19238888</v>
      </c>
      <c r="O26" s="54">
        <v>4.7E-2</v>
      </c>
      <c r="P26" s="28">
        <f t="shared" si="10"/>
        <v>20143116</v>
      </c>
      <c r="Q26" s="55">
        <f t="shared" si="11"/>
        <v>54.515786503865172</v>
      </c>
      <c r="R26" s="55">
        <f t="shared" si="12"/>
        <v>0</v>
      </c>
      <c r="S26" s="56">
        <f t="shared" si="13"/>
        <v>0</v>
      </c>
      <c r="T26" s="28">
        <f t="shared" si="14"/>
        <v>0</v>
      </c>
      <c r="U26" s="57">
        <f t="shared" si="15"/>
        <v>1699822</v>
      </c>
      <c r="V26" s="57" t="e">
        <f t="shared" si="3"/>
        <v>#REF!</v>
      </c>
      <c r="W26" s="57">
        <f t="shared" si="16"/>
        <v>0</v>
      </c>
      <c r="X26" s="50" t="e">
        <f t="shared" si="17"/>
        <v>#REF!</v>
      </c>
      <c r="Y26" s="58" t="e">
        <f t="shared" si="18"/>
        <v>#REF!</v>
      </c>
      <c r="AA26" s="28">
        <f t="shared" si="19"/>
        <v>0</v>
      </c>
      <c r="AB26" s="28">
        <f t="shared" si="20"/>
        <v>0</v>
      </c>
      <c r="AC26" s="28" t="e">
        <f t="shared" si="21"/>
        <v>#REF!</v>
      </c>
      <c r="AD26" s="55" t="e">
        <f t="shared" si="22"/>
        <v>#REF!</v>
      </c>
      <c r="AG26" s="61" t="str">
        <f t="shared" si="23"/>
        <v>017</v>
      </c>
      <c r="AH26" s="62" t="str">
        <f t="shared" si="24"/>
        <v>Auburn</v>
      </c>
      <c r="AI26" s="63">
        <f t="shared" si="25"/>
        <v>0.49915349647592633</v>
      </c>
      <c r="AJ26" s="64">
        <f t="shared" si="4"/>
        <v>49.92</v>
      </c>
      <c r="AK26" s="63">
        <f t="shared" si="26"/>
        <v>4.7E-2</v>
      </c>
      <c r="AL26" s="57" t="e">
        <f t="shared" si="5"/>
        <v>#REF!</v>
      </c>
      <c r="AM26" s="65" t="e">
        <f t="shared" si="27"/>
        <v>#REF!</v>
      </c>
      <c r="AR26" s="49"/>
    </row>
    <row r="27" spans="1:44" ht="12.75" customHeight="1" x14ac:dyDescent="0.3">
      <c r="A27" s="48">
        <v>18</v>
      </c>
      <c r="B27" s="48" t="s">
        <v>81</v>
      </c>
      <c r="C27" s="49">
        <v>1239903800</v>
      </c>
      <c r="D27" s="49">
        <f t="shared" si="1"/>
        <v>3336866.3397715446</v>
      </c>
      <c r="E27" s="59">
        <v>236181000</v>
      </c>
      <c r="F27" s="49">
        <f t="shared" si="28"/>
        <v>3077150.980748802</v>
      </c>
      <c r="G27" s="49">
        <f t="shared" si="2"/>
        <v>6414017</v>
      </c>
      <c r="H27" s="50">
        <v>11597825.407164995</v>
      </c>
      <c r="I27" s="51">
        <f t="shared" si="6"/>
        <v>0.55303617487098045</v>
      </c>
      <c r="J27" s="28">
        <f t="shared" si="7"/>
        <v>11597825</v>
      </c>
      <c r="K27" s="28">
        <f t="shared" si="8"/>
        <v>6414017</v>
      </c>
      <c r="L27" s="52">
        <f t="shared" si="9"/>
        <v>55.3</v>
      </c>
      <c r="M27" s="91"/>
      <c r="N27" s="53">
        <v>6311442</v>
      </c>
      <c r="O27" s="54">
        <v>3.6400000000000002E-2</v>
      </c>
      <c r="P27" s="28">
        <f t="shared" si="10"/>
        <v>6541178</v>
      </c>
      <c r="Q27" s="55">
        <f t="shared" si="11"/>
        <v>56.400038544802889</v>
      </c>
      <c r="R27" s="55">
        <f t="shared" si="12"/>
        <v>0</v>
      </c>
      <c r="S27" s="56">
        <f t="shared" si="13"/>
        <v>0</v>
      </c>
      <c r="T27" s="28">
        <f t="shared" si="14"/>
        <v>0</v>
      </c>
      <c r="U27" s="57">
        <f t="shared" si="15"/>
        <v>127161</v>
      </c>
      <c r="V27" s="57" t="e">
        <f t="shared" si="3"/>
        <v>#REF!</v>
      </c>
      <c r="W27" s="57">
        <f t="shared" si="16"/>
        <v>0</v>
      </c>
      <c r="X27" s="50" t="e">
        <f t="shared" si="17"/>
        <v>#REF!</v>
      </c>
      <c r="Y27" s="58" t="e">
        <f t="shared" si="18"/>
        <v>#REF!</v>
      </c>
      <c r="AA27" s="28">
        <f t="shared" si="19"/>
        <v>0</v>
      </c>
      <c r="AB27" s="28">
        <f t="shared" si="20"/>
        <v>0</v>
      </c>
      <c r="AC27" s="28" t="e">
        <f t="shared" si="21"/>
        <v>#REF!</v>
      </c>
      <c r="AD27" s="55" t="e">
        <f t="shared" si="22"/>
        <v>#REF!</v>
      </c>
      <c r="AG27" s="61" t="str">
        <f t="shared" si="23"/>
        <v>018</v>
      </c>
      <c r="AH27" s="62" t="str">
        <f t="shared" si="24"/>
        <v>Avon</v>
      </c>
      <c r="AI27" s="63">
        <f t="shared" si="25"/>
        <v>0.55303617487098045</v>
      </c>
      <c r="AJ27" s="64">
        <f t="shared" si="4"/>
        <v>55.3</v>
      </c>
      <c r="AK27" s="63">
        <f t="shared" si="26"/>
        <v>3.6400000000000002E-2</v>
      </c>
      <c r="AL27" s="57" t="e">
        <f t="shared" si="5"/>
        <v>#REF!</v>
      </c>
      <c r="AM27" s="65" t="e">
        <f t="shared" si="27"/>
        <v>#REF!</v>
      </c>
      <c r="AR27" s="49"/>
    </row>
    <row r="28" spans="1:44" ht="12.75" customHeight="1" x14ac:dyDescent="0.3">
      <c r="A28" s="48">
        <v>19</v>
      </c>
      <c r="B28" s="48" t="s">
        <v>82</v>
      </c>
      <c r="C28" s="49">
        <v>1910859000</v>
      </c>
      <c r="D28" s="49">
        <f t="shared" si="1"/>
        <v>5142561.1222011857</v>
      </c>
      <c r="E28" s="59">
        <v>402679000</v>
      </c>
      <c r="F28" s="49">
        <f t="shared" si="28"/>
        <v>5246417.2807166828</v>
      </c>
      <c r="G28" s="49">
        <f t="shared" si="2"/>
        <v>10388978</v>
      </c>
      <c r="H28" s="50">
        <v>16442770.914717942</v>
      </c>
      <c r="I28" s="51">
        <f t="shared" si="6"/>
        <v>0.63182647583448448</v>
      </c>
      <c r="J28" s="28">
        <f t="shared" si="7"/>
        <v>16442771</v>
      </c>
      <c r="K28" s="28">
        <f t="shared" si="8"/>
        <v>10388978</v>
      </c>
      <c r="L28" s="52">
        <f t="shared" si="9"/>
        <v>63.18</v>
      </c>
      <c r="M28" s="91"/>
      <c r="N28" s="53">
        <v>10662107</v>
      </c>
      <c r="O28" s="54">
        <v>5.2999999999999999E-2</v>
      </c>
      <c r="P28" s="28">
        <f t="shared" si="10"/>
        <v>11227199</v>
      </c>
      <c r="Q28" s="55">
        <f t="shared" si="11"/>
        <v>68.280456245671601</v>
      </c>
      <c r="R28" s="55">
        <f t="shared" si="12"/>
        <v>0</v>
      </c>
      <c r="S28" s="56">
        <f t="shared" si="13"/>
        <v>0</v>
      </c>
      <c r="T28" s="28">
        <f t="shared" si="14"/>
        <v>0</v>
      </c>
      <c r="U28" s="57">
        <f t="shared" si="15"/>
        <v>838221</v>
      </c>
      <c r="V28" s="57" t="e">
        <f t="shared" si="3"/>
        <v>#REF!</v>
      </c>
      <c r="W28" s="57">
        <f t="shared" si="16"/>
        <v>0</v>
      </c>
      <c r="X28" s="50" t="e">
        <f t="shared" si="17"/>
        <v>#REF!</v>
      </c>
      <c r="Y28" s="58" t="e">
        <f t="shared" si="18"/>
        <v>#REF!</v>
      </c>
      <c r="AA28" s="28">
        <f t="shared" si="19"/>
        <v>0</v>
      </c>
      <c r="AB28" s="28">
        <f t="shared" si="20"/>
        <v>0</v>
      </c>
      <c r="AC28" s="28" t="e">
        <f t="shared" si="21"/>
        <v>#REF!</v>
      </c>
      <c r="AD28" s="55" t="e">
        <f t="shared" si="22"/>
        <v>#REF!</v>
      </c>
      <c r="AG28" s="61" t="str">
        <f t="shared" si="23"/>
        <v>019</v>
      </c>
      <c r="AH28" s="62" t="str">
        <f t="shared" si="24"/>
        <v>Ayer</v>
      </c>
      <c r="AI28" s="63">
        <f t="shared" si="25"/>
        <v>0.63182647583448448</v>
      </c>
      <c r="AJ28" s="64">
        <f t="shared" si="4"/>
        <v>63.18</v>
      </c>
      <c r="AK28" s="63">
        <f t="shared" si="26"/>
        <v>5.2999999999999999E-2</v>
      </c>
      <c r="AL28" s="57" t="e">
        <f t="shared" si="5"/>
        <v>#REF!</v>
      </c>
      <c r="AM28" s="65" t="e">
        <f t="shared" si="27"/>
        <v>#REF!</v>
      </c>
      <c r="AR28" s="49"/>
    </row>
    <row r="29" spans="1:44" ht="12.75" customHeight="1" x14ac:dyDescent="0.3">
      <c r="A29" s="48">
        <v>20</v>
      </c>
      <c r="B29" s="48" t="s">
        <v>83</v>
      </c>
      <c r="C29" s="49">
        <v>26295649400</v>
      </c>
      <c r="D29" s="49">
        <f t="shared" si="1"/>
        <v>70767641.300312012</v>
      </c>
      <c r="E29" s="59">
        <v>2559756000</v>
      </c>
      <c r="F29" s="49">
        <f t="shared" si="28"/>
        <v>33350505.272979751</v>
      </c>
      <c r="G29" s="49">
        <f t="shared" si="2"/>
        <v>104118147</v>
      </c>
      <c r="H29" s="50">
        <v>95554895.264647827</v>
      </c>
      <c r="I29" s="51">
        <f t="shared" si="6"/>
        <v>1.0896160443861664</v>
      </c>
      <c r="J29" s="28">
        <f t="shared" si="7"/>
        <v>95554895</v>
      </c>
      <c r="K29" s="28">
        <f t="shared" si="8"/>
        <v>95554895</v>
      </c>
      <c r="L29" s="52">
        <f t="shared" si="9"/>
        <v>100</v>
      </c>
      <c r="M29" s="91"/>
      <c r="N29" s="53">
        <v>66751042</v>
      </c>
      <c r="O29" s="54">
        <v>5.3600000000000002E-2</v>
      </c>
      <c r="P29" s="28">
        <f t="shared" si="10"/>
        <v>70328898</v>
      </c>
      <c r="Q29" s="55">
        <f t="shared" si="11"/>
        <v>73.60051811601889</v>
      </c>
      <c r="R29" s="55">
        <f t="shared" si="12"/>
        <v>26.39948188398111</v>
      </c>
      <c r="S29" s="56">
        <f t="shared" si="13"/>
        <v>0.02</v>
      </c>
      <c r="T29" s="28">
        <f t="shared" si="14"/>
        <v>1335021</v>
      </c>
      <c r="U29" s="57">
        <f t="shared" si="15"/>
        <v>0</v>
      </c>
      <c r="V29" s="57" t="e">
        <f t="shared" si="3"/>
        <v>#REF!</v>
      </c>
      <c r="W29" s="57">
        <f t="shared" si="16"/>
        <v>0</v>
      </c>
      <c r="X29" s="50" t="e">
        <f t="shared" si="17"/>
        <v>#REF!</v>
      </c>
      <c r="Y29" s="58" t="e">
        <f t="shared" si="18"/>
        <v>#REF!</v>
      </c>
      <c r="AA29" s="28">
        <f t="shared" si="19"/>
        <v>-25225997</v>
      </c>
      <c r="AB29" s="28">
        <f t="shared" si="20"/>
        <v>-23890976</v>
      </c>
      <c r="AC29" s="28">
        <f t="shared" si="21"/>
        <v>0</v>
      </c>
      <c r="AD29" s="55" t="e">
        <f t="shared" si="22"/>
        <v>#REF!</v>
      </c>
      <c r="AG29" s="61" t="str">
        <f t="shared" si="23"/>
        <v>020</v>
      </c>
      <c r="AH29" s="62" t="str">
        <f t="shared" si="24"/>
        <v>Barnstable</v>
      </c>
      <c r="AI29" s="63">
        <f t="shared" si="25"/>
        <v>1.0896160443861664</v>
      </c>
      <c r="AJ29" s="64">
        <f t="shared" si="4"/>
        <v>100</v>
      </c>
      <c r="AK29" s="63">
        <f t="shared" si="26"/>
        <v>5.3600000000000002E-2</v>
      </c>
      <c r="AL29" s="57" t="e">
        <f t="shared" si="5"/>
        <v>#REF!</v>
      </c>
      <c r="AM29" s="65" t="e">
        <f t="shared" si="27"/>
        <v>#REF!</v>
      </c>
      <c r="AR29" s="49"/>
    </row>
    <row r="30" spans="1:44" ht="12.75" customHeight="1" x14ac:dyDescent="0.3">
      <c r="A30" s="48">
        <v>21</v>
      </c>
      <c r="B30" s="48" t="s">
        <v>84</v>
      </c>
      <c r="C30" s="49">
        <v>783133600</v>
      </c>
      <c r="D30" s="49">
        <f t="shared" si="1"/>
        <v>2107592.6611275109</v>
      </c>
      <c r="E30" s="59">
        <v>184500000</v>
      </c>
      <c r="F30" s="49">
        <f t="shared" si="28"/>
        <v>2403810.4502400868</v>
      </c>
      <c r="G30" s="49">
        <f t="shared" si="2"/>
        <v>4511403</v>
      </c>
      <c r="H30" s="50">
        <v>11645273.523555789</v>
      </c>
      <c r="I30" s="51">
        <f t="shared" si="6"/>
        <v>0.38740206409702949</v>
      </c>
      <c r="J30" s="28">
        <f t="shared" si="7"/>
        <v>11645274</v>
      </c>
      <c r="K30" s="28">
        <f t="shared" si="8"/>
        <v>4511403</v>
      </c>
      <c r="L30" s="52">
        <f t="shared" si="9"/>
        <v>38.74</v>
      </c>
      <c r="M30" s="91"/>
      <c r="N30" s="53">
        <v>4338017</v>
      </c>
      <c r="O30" s="54">
        <v>3.9800000000000002E-2</v>
      </c>
      <c r="P30" s="28">
        <f t="shared" si="10"/>
        <v>4510670</v>
      </c>
      <c r="Q30" s="55">
        <f t="shared" si="11"/>
        <v>38.733912010533039</v>
      </c>
      <c r="R30" s="55">
        <f t="shared" si="12"/>
        <v>6.0879894669625401E-3</v>
      </c>
      <c r="S30" s="56">
        <f t="shared" si="13"/>
        <v>0</v>
      </c>
      <c r="T30" s="28">
        <f t="shared" si="14"/>
        <v>0</v>
      </c>
      <c r="U30" s="57">
        <f t="shared" si="15"/>
        <v>0</v>
      </c>
      <c r="V30" s="57" t="e">
        <f t="shared" si="3"/>
        <v>#REF!</v>
      </c>
      <c r="W30" s="57">
        <f t="shared" si="16"/>
        <v>0</v>
      </c>
      <c r="X30" s="50" t="e">
        <f t="shared" si="17"/>
        <v>#REF!</v>
      </c>
      <c r="Y30" s="58" t="e">
        <f t="shared" si="18"/>
        <v>#REF!</v>
      </c>
      <c r="AA30" s="28">
        <f t="shared" si="19"/>
        <v>-733</v>
      </c>
      <c r="AB30" s="28">
        <f t="shared" si="20"/>
        <v>-733</v>
      </c>
      <c r="AC30" s="28">
        <f t="shared" si="21"/>
        <v>0</v>
      </c>
      <c r="AD30" s="55" t="e">
        <f t="shared" si="22"/>
        <v>#REF!</v>
      </c>
      <c r="AG30" s="61" t="str">
        <f t="shared" si="23"/>
        <v>021</v>
      </c>
      <c r="AH30" s="62" t="str">
        <f t="shared" si="24"/>
        <v>Barre</v>
      </c>
      <c r="AI30" s="63">
        <f t="shared" si="25"/>
        <v>0.38740206409702949</v>
      </c>
      <c r="AJ30" s="64">
        <f t="shared" si="4"/>
        <v>38.74</v>
      </c>
      <c r="AK30" s="63">
        <f t="shared" si="26"/>
        <v>3.9800000000000002E-2</v>
      </c>
      <c r="AL30" s="57" t="e">
        <f t="shared" si="5"/>
        <v>#REF!</v>
      </c>
      <c r="AM30" s="65" t="e">
        <f t="shared" si="27"/>
        <v>#REF!</v>
      </c>
      <c r="AR30" s="49"/>
    </row>
    <row r="31" spans="1:44" ht="12.75" customHeight="1" x14ac:dyDescent="0.3">
      <c r="A31" s="48">
        <v>22</v>
      </c>
      <c r="B31" s="48" t="s">
        <v>85</v>
      </c>
      <c r="C31" s="49">
        <v>751539100</v>
      </c>
      <c r="D31" s="49">
        <f t="shared" si="1"/>
        <v>2022564.5939726944</v>
      </c>
      <c r="E31" s="59">
        <v>72471000</v>
      </c>
      <c r="F31" s="49">
        <f t="shared" si="28"/>
        <v>944208.9275845493</v>
      </c>
      <c r="G31" s="49">
        <f t="shared" si="2"/>
        <v>2966774</v>
      </c>
      <c r="H31" s="50">
        <v>3109137.3538982705</v>
      </c>
      <c r="I31" s="51">
        <f t="shared" si="6"/>
        <v>0.95421130117658726</v>
      </c>
      <c r="J31" s="28">
        <f t="shared" si="7"/>
        <v>3109137</v>
      </c>
      <c r="K31" s="28">
        <f t="shared" si="8"/>
        <v>2966774</v>
      </c>
      <c r="L31" s="52">
        <f t="shared" si="9"/>
        <v>95.42</v>
      </c>
      <c r="M31" s="91"/>
      <c r="N31" s="53">
        <v>2347696</v>
      </c>
      <c r="O31" s="54">
        <v>4.2199999999999994E-2</v>
      </c>
      <c r="P31" s="28">
        <f t="shared" si="10"/>
        <v>2446769</v>
      </c>
      <c r="Q31" s="55">
        <f t="shared" si="11"/>
        <v>78.696072945513777</v>
      </c>
      <c r="R31" s="55">
        <f t="shared" si="12"/>
        <v>16.723927054486225</v>
      </c>
      <c r="S31" s="56">
        <f t="shared" si="13"/>
        <v>0.02</v>
      </c>
      <c r="T31" s="28">
        <f t="shared" si="14"/>
        <v>46954</v>
      </c>
      <c r="U31" s="57">
        <f t="shared" si="15"/>
        <v>0</v>
      </c>
      <c r="V31" s="57" t="e">
        <f t="shared" si="3"/>
        <v>#REF!</v>
      </c>
      <c r="W31" s="57">
        <f t="shared" si="16"/>
        <v>0</v>
      </c>
      <c r="X31" s="50" t="e">
        <f t="shared" si="17"/>
        <v>#REF!</v>
      </c>
      <c r="Y31" s="58" t="e">
        <f t="shared" si="18"/>
        <v>#REF!</v>
      </c>
      <c r="AA31" s="28">
        <f t="shared" si="19"/>
        <v>-520005</v>
      </c>
      <c r="AB31" s="28">
        <f t="shared" si="20"/>
        <v>-473051</v>
      </c>
      <c r="AC31" s="28">
        <f t="shared" si="21"/>
        <v>0</v>
      </c>
      <c r="AD31" s="55" t="e">
        <f t="shared" si="22"/>
        <v>#REF!</v>
      </c>
      <c r="AG31" s="61" t="str">
        <f t="shared" si="23"/>
        <v>022</v>
      </c>
      <c r="AH31" s="62" t="str">
        <f t="shared" si="24"/>
        <v>Becket</v>
      </c>
      <c r="AI31" s="63">
        <f t="shared" si="25"/>
        <v>0.95421130117658726</v>
      </c>
      <c r="AJ31" s="64">
        <f t="shared" si="4"/>
        <v>95.42</v>
      </c>
      <c r="AK31" s="63">
        <f t="shared" si="26"/>
        <v>4.2199999999999994E-2</v>
      </c>
      <c r="AL31" s="57" t="e">
        <f t="shared" si="5"/>
        <v>#REF!</v>
      </c>
      <c r="AM31" s="65" t="e">
        <f t="shared" si="27"/>
        <v>#REF!</v>
      </c>
      <c r="AR31" s="49"/>
    </row>
    <row r="32" spans="1:44" ht="12.75" customHeight="1" x14ac:dyDescent="0.3">
      <c r="A32" s="48">
        <v>23</v>
      </c>
      <c r="B32" s="48" t="s">
        <v>86</v>
      </c>
      <c r="C32" s="49">
        <v>5675028700</v>
      </c>
      <c r="D32" s="49">
        <f>D$5*C32</f>
        <v>15272807.653519142</v>
      </c>
      <c r="E32" s="59">
        <v>1350833000</v>
      </c>
      <c r="F32" s="49">
        <f t="shared" si="28"/>
        <v>17599709.92915538</v>
      </c>
      <c r="G32" s="49">
        <f>ROUND(D32+F32,0)</f>
        <v>32872518</v>
      </c>
      <c r="H32" s="50">
        <v>36165942.209171258</v>
      </c>
      <c r="I32" s="51">
        <f>IF(H32=0,0,G32/H32)</f>
        <v>0.90893575535449245</v>
      </c>
      <c r="J32" s="28">
        <f t="shared" si="7"/>
        <v>36165942</v>
      </c>
      <c r="K32" s="28">
        <f t="shared" si="8"/>
        <v>32872518</v>
      </c>
      <c r="L32" s="52">
        <f t="shared" si="9"/>
        <v>90.89</v>
      </c>
      <c r="M32" s="91"/>
      <c r="N32" s="53">
        <v>29369021</v>
      </c>
      <c r="O32" s="54">
        <v>5.9299999999999999E-2</v>
      </c>
      <c r="P32" s="28">
        <f t="shared" si="10"/>
        <v>31110604</v>
      </c>
      <c r="Q32" s="55">
        <f t="shared" si="11"/>
        <v>86.021826336134325</v>
      </c>
      <c r="R32" s="55">
        <f t="shared" si="12"/>
        <v>4.8681736638656758</v>
      </c>
      <c r="S32" s="56">
        <f t="shared" si="13"/>
        <v>0.01</v>
      </c>
      <c r="T32" s="28">
        <f t="shared" si="14"/>
        <v>293690</v>
      </c>
      <c r="U32" s="57">
        <f t="shared" si="15"/>
        <v>0</v>
      </c>
      <c r="V32" s="57" t="e">
        <f t="shared" si="3"/>
        <v>#REF!</v>
      </c>
      <c r="W32" s="57">
        <f t="shared" si="16"/>
        <v>0</v>
      </c>
      <c r="X32" s="50" t="e">
        <f t="shared" si="17"/>
        <v>#REF!</v>
      </c>
      <c r="Y32" s="58" t="e">
        <f t="shared" si="18"/>
        <v>#REF!</v>
      </c>
      <c r="AA32" s="28">
        <f t="shared" si="19"/>
        <v>-1761914</v>
      </c>
      <c r="AB32" s="28">
        <f t="shared" si="20"/>
        <v>-1468224</v>
      </c>
      <c r="AC32" s="28">
        <f t="shared" si="21"/>
        <v>0</v>
      </c>
      <c r="AD32" s="55" t="e">
        <f t="shared" si="22"/>
        <v>#REF!</v>
      </c>
      <c r="AG32" s="61" t="str">
        <f t="shared" si="23"/>
        <v>023</v>
      </c>
      <c r="AH32" s="62" t="str">
        <f t="shared" si="24"/>
        <v>Bedford</v>
      </c>
      <c r="AI32" s="63">
        <f t="shared" si="25"/>
        <v>0.90893575535449245</v>
      </c>
      <c r="AJ32" s="64">
        <f t="shared" si="4"/>
        <v>90.89</v>
      </c>
      <c r="AK32" s="63">
        <f t="shared" si="26"/>
        <v>5.9299999999999999E-2</v>
      </c>
      <c r="AL32" s="57" t="e">
        <f t="shared" si="5"/>
        <v>#REF!</v>
      </c>
      <c r="AM32" s="65" t="e">
        <f t="shared" si="27"/>
        <v>#REF!</v>
      </c>
      <c r="AR32" s="49"/>
    </row>
    <row r="33" spans="1:44" ht="12.75" customHeight="1" x14ac:dyDescent="0.3">
      <c r="A33" s="48">
        <v>24</v>
      </c>
      <c r="B33" s="48" t="s">
        <v>87</v>
      </c>
      <c r="C33" s="49">
        <v>2374427600</v>
      </c>
      <c r="D33" s="49">
        <f t="shared" si="1"/>
        <v>6390130.8590751421</v>
      </c>
      <c r="E33" s="59">
        <v>658834000</v>
      </c>
      <c r="F33" s="49">
        <f t="shared" si="28"/>
        <v>8583805.1716719642</v>
      </c>
      <c r="G33" s="49">
        <f t="shared" si="2"/>
        <v>14973936</v>
      </c>
      <c r="H33" s="50">
        <v>30404293.935794875</v>
      </c>
      <c r="I33" s="51">
        <f t="shared" si="6"/>
        <v>0.49249412045616475</v>
      </c>
      <c r="J33" s="28">
        <f t="shared" si="7"/>
        <v>30404294</v>
      </c>
      <c r="K33" s="28">
        <f t="shared" si="8"/>
        <v>14973936</v>
      </c>
      <c r="L33" s="52">
        <f t="shared" si="9"/>
        <v>49.25</v>
      </c>
      <c r="M33" s="91"/>
      <c r="N33" s="53">
        <v>15542562</v>
      </c>
      <c r="O33" s="54">
        <v>4.3200000000000002E-2</v>
      </c>
      <c r="P33" s="28">
        <f t="shared" si="10"/>
        <v>16214001</v>
      </c>
      <c r="Q33" s="55">
        <f t="shared" si="11"/>
        <v>53.327997138296674</v>
      </c>
      <c r="R33" s="55">
        <f t="shared" si="12"/>
        <v>0</v>
      </c>
      <c r="S33" s="56">
        <f t="shared" si="13"/>
        <v>0</v>
      </c>
      <c r="T33" s="28">
        <f t="shared" si="14"/>
        <v>0</v>
      </c>
      <c r="U33" s="57">
        <f t="shared" si="15"/>
        <v>1240065</v>
      </c>
      <c r="V33" s="57" t="e">
        <f t="shared" si="3"/>
        <v>#REF!</v>
      </c>
      <c r="W33" s="57">
        <f t="shared" si="16"/>
        <v>0</v>
      </c>
      <c r="X33" s="50" t="e">
        <f t="shared" si="17"/>
        <v>#REF!</v>
      </c>
      <c r="Y33" s="58" t="e">
        <f t="shared" si="18"/>
        <v>#REF!</v>
      </c>
      <c r="AA33" s="28">
        <f t="shared" si="19"/>
        <v>0</v>
      </c>
      <c r="AB33" s="28">
        <f t="shared" si="20"/>
        <v>0</v>
      </c>
      <c r="AC33" s="28" t="e">
        <f t="shared" si="21"/>
        <v>#REF!</v>
      </c>
      <c r="AD33" s="55" t="e">
        <f t="shared" si="22"/>
        <v>#REF!</v>
      </c>
      <c r="AG33" s="61" t="str">
        <f t="shared" si="23"/>
        <v>024</v>
      </c>
      <c r="AH33" s="62" t="str">
        <f t="shared" si="24"/>
        <v>Belchertown</v>
      </c>
      <c r="AI33" s="63">
        <f t="shared" si="25"/>
        <v>0.49249412045616475</v>
      </c>
      <c r="AJ33" s="64">
        <f t="shared" si="4"/>
        <v>49.25</v>
      </c>
      <c r="AK33" s="63">
        <f t="shared" si="26"/>
        <v>4.3200000000000002E-2</v>
      </c>
      <c r="AL33" s="57" t="e">
        <f t="shared" si="5"/>
        <v>#REF!</v>
      </c>
      <c r="AM33" s="65" t="e">
        <f t="shared" si="27"/>
        <v>#REF!</v>
      </c>
      <c r="AR33" s="49"/>
    </row>
    <row r="34" spans="1:44" ht="12.75" customHeight="1" x14ac:dyDescent="0.3">
      <c r="A34" s="48">
        <v>25</v>
      </c>
      <c r="B34" s="48" t="s">
        <v>88</v>
      </c>
      <c r="C34" s="49">
        <v>4076393600</v>
      </c>
      <c r="D34" s="49">
        <f t="shared" si="1"/>
        <v>10970512.866804788</v>
      </c>
      <c r="E34" s="59">
        <v>764495000</v>
      </c>
      <c r="F34" s="49">
        <f t="shared" si="28"/>
        <v>9960439.4046411663</v>
      </c>
      <c r="G34" s="49">
        <f t="shared" si="2"/>
        <v>20930952</v>
      </c>
      <c r="H34" s="50">
        <v>33756889.560220011</v>
      </c>
      <c r="I34" s="51">
        <f t="shared" si="6"/>
        <v>0.62004978162044799</v>
      </c>
      <c r="J34" s="28">
        <f t="shared" si="7"/>
        <v>33756890</v>
      </c>
      <c r="K34" s="28">
        <f t="shared" si="8"/>
        <v>20930952</v>
      </c>
      <c r="L34" s="52">
        <f t="shared" si="9"/>
        <v>62</v>
      </c>
      <c r="M34" s="91"/>
      <c r="N34" s="53">
        <v>22054261</v>
      </c>
      <c r="O34" s="54">
        <v>5.6099999999999997E-2</v>
      </c>
      <c r="P34" s="28">
        <f t="shared" si="10"/>
        <v>23291505</v>
      </c>
      <c r="Q34" s="55">
        <f t="shared" si="11"/>
        <v>68.997781796363455</v>
      </c>
      <c r="R34" s="55">
        <f t="shared" si="12"/>
        <v>0</v>
      </c>
      <c r="S34" s="56">
        <f t="shared" si="13"/>
        <v>0</v>
      </c>
      <c r="T34" s="28">
        <f t="shared" si="14"/>
        <v>0</v>
      </c>
      <c r="U34" s="57">
        <f t="shared" si="15"/>
        <v>2360553</v>
      </c>
      <c r="V34" s="57" t="e">
        <f t="shared" si="3"/>
        <v>#REF!</v>
      </c>
      <c r="W34" s="57">
        <f t="shared" si="16"/>
        <v>0</v>
      </c>
      <c r="X34" s="50" t="e">
        <f t="shared" si="17"/>
        <v>#REF!</v>
      </c>
      <c r="Y34" s="58" t="e">
        <f t="shared" si="18"/>
        <v>#REF!</v>
      </c>
      <c r="AA34" s="28">
        <f t="shared" si="19"/>
        <v>0</v>
      </c>
      <c r="AB34" s="28">
        <f t="shared" si="20"/>
        <v>0</v>
      </c>
      <c r="AC34" s="28" t="e">
        <f t="shared" si="21"/>
        <v>#REF!</v>
      </c>
      <c r="AD34" s="55" t="e">
        <f t="shared" si="22"/>
        <v>#REF!</v>
      </c>
      <c r="AG34" s="61" t="str">
        <f t="shared" si="23"/>
        <v>025</v>
      </c>
      <c r="AH34" s="62" t="str">
        <f t="shared" si="24"/>
        <v>Bellingham</v>
      </c>
      <c r="AI34" s="63">
        <f t="shared" si="25"/>
        <v>0.62004978162044799</v>
      </c>
      <c r="AJ34" s="64">
        <f t="shared" si="4"/>
        <v>62</v>
      </c>
      <c r="AK34" s="63">
        <f t="shared" si="26"/>
        <v>5.6099999999999997E-2</v>
      </c>
      <c r="AL34" s="57" t="e">
        <f t="shared" si="5"/>
        <v>#REF!</v>
      </c>
      <c r="AM34" s="65" t="e">
        <f t="shared" si="27"/>
        <v>#REF!</v>
      </c>
      <c r="AR34" s="49"/>
    </row>
    <row r="35" spans="1:44" ht="12.75" customHeight="1" x14ac:dyDescent="0.3">
      <c r="A35" s="48">
        <v>26</v>
      </c>
      <c r="B35" s="48" t="s">
        <v>89</v>
      </c>
      <c r="C35" s="49">
        <v>11993488600</v>
      </c>
      <c r="D35" s="49">
        <f t="shared" si="1"/>
        <v>32277236.674146611</v>
      </c>
      <c r="E35" s="59">
        <v>3346517000</v>
      </c>
      <c r="F35" s="49">
        <f t="shared" si="28"/>
        <v>43601043.55829867</v>
      </c>
      <c r="G35" s="49">
        <f>ROUND(D35+F35,0)</f>
        <v>75878280</v>
      </c>
      <c r="H35" s="50">
        <v>61875520.813840009</v>
      </c>
      <c r="I35" s="51">
        <f t="shared" si="6"/>
        <v>1.2263053143146703</v>
      </c>
      <c r="J35" s="28">
        <f t="shared" si="7"/>
        <v>61875521</v>
      </c>
      <c r="K35" s="28">
        <f t="shared" si="8"/>
        <v>61875521</v>
      </c>
      <c r="L35" s="52">
        <f t="shared" si="9"/>
        <v>100</v>
      </c>
      <c r="M35" s="91"/>
      <c r="N35" s="53">
        <v>47889465</v>
      </c>
      <c r="O35" s="54">
        <v>4.1500000000000002E-2</v>
      </c>
      <c r="P35" s="28">
        <f t="shared" si="10"/>
        <v>49876878</v>
      </c>
      <c r="Q35" s="55">
        <f t="shared" si="11"/>
        <v>80.608417260940115</v>
      </c>
      <c r="R35" s="55">
        <f>IF(L35&gt;Q35,L35-Q35,0)</f>
        <v>19.391582739059885</v>
      </c>
      <c r="S35" s="56">
        <f>IF(AND(R35&gt;$T$4,R35&lt;=$T$5),$S$4,IF(R35&gt;$T$5,$S$5,0))</f>
        <v>0.02</v>
      </c>
      <c r="T35" s="28">
        <f>ROUND(S35*N35,0)</f>
        <v>957789</v>
      </c>
      <c r="U35" s="57">
        <f t="shared" si="15"/>
        <v>0</v>
      </c>
      <c r="V35" s="57" t="e">
        <f t="shared" si="3"/>
        <v>#REF!</v>
      </c>
      <c r="W35" s="57">
        <f t="shared" si="16"/>
        <v>0</v>
      </c>
      <c r="X35" s="50" t="e">
        <f t="shared" si="17"/>
        <v>#REF!</v>
      </c>
      <c r="Y35" s="58" t="e">
        <f t="shared" si="18"/>
        <v>#REF!</v>
      </c>
      <c r="AA35" s="28">
        <f t="shared" si="19"/>
        <v>-11998643</v>
      </c>
      <c r="AB35" s="28">
        <f t="shared" si="20"/>
        <v>-11040854</v>
      </c>
      <c r="AC35" s="28">
        <f t="shared" si="21"/>
        <v>0</v>
      </c>
      <c r="AD35" s="55" t="e">
        <f t="shared" si="22"/>
        <v>#REF!</v>
      </c>
      <c r="AG35" s="61" t="str">
        <f t="shared" si="23"/>
        <v>026</v>
      </c>
      <c r="AH35" s="62" t="str">
        <f t="shared" si="24"/>
        <v>Belmont</v>
      </c>
      <c r="AI35" s="63">
        <f t="shared" si="25"/>
        <v>1.2263053143146703</v>
      </c>
      <c r="AJ35" s="64">
        <f t="shared" si="4"/>
        <v>100</v>
      </c>
      <c r="AK35" s="63">
        <f t="shared" si="26"/>
        <v>4.1500000000000002E-2</v>
      </c>
      <c r="AL35" s="57" t="e">
        <f t="shared" si="5"/>
        <v>#REF!</v>
      </c>
      <c r="AM35" s="65" t="e">
        <f t="shared" si="27"/>
        <v>#REF!</v>
      </c>
      <c r="AR35" s="49"/>
    </row>
    <row r="36" spans="1:44" ht="12.75" customHeight="1" x14ac:dyDescent="0.3">
      <c r="A36" s="48">
        <v>27</v>
      </c>
      <c r="B36" s="48" t="s">
        <v>90</v>
      </c>
      <c r="C36" s="49">
        <v>1342184000</v>
      </c>
      <c r="D36" s="49">
        <f t="shared" si="1"/>
        <v>3612125.8853952466</v>
      </c>
      <c r="E36" s="59">
        <v>333980000</v>
      </c>
      <c r="F36" s="49">
        <f t="shared" si="28"/>
        <v>4351352.9223370422</v>
      </c>
      <c r="G36" s="49">
        <f t="shared" si="2"/>
        <v>7963479</v>
      </c>
      <c r="H36" s="50">
        <v>14761209.315120574</v>
      </c>
      <c r="I36" s="51">
        <f t="shared" si="6"/>
        <v>0.53948689636442237</v>
      </c>
      <c r="J36" s="28">
        <f t="shared" si="7"/>
        <v>14761209</v>
      </c>
      <c r="K36" s="28">
        <f t="shared" si="8"/>
        <v>7963479</v>
      </c>
      <c r="L36" s="52">
        <f t="shared" si="9"/>
        <v>53.95</v>
      </c>
      <c r="M36" s="91"/>
      <c r="N36" s="53">
        <v>8392839</v>
      </c>
      <c r="O36" s="54">
        <v>4.3099999999999999E-2</v>
      </c>
      <c r="P36" s="28">
        <f t="shared" si="10"/>
        <v>8754570</v>
      </c>
      <c r="Q36" s="55">
        <f t="shared" si="11"/>
        <v>59.307945664264096</v>
      </c>
      <c r="R36" s="55">
        <f t="shared" si="12"/>
        <v>0</v>
      </c>
      <c r="S36" s="56">
        <f t="shared" si="13"/>
        <v>0</v>
      </c>
      <c r="T36" s="28">
        <f t="shared" si="14"/>
        <v>0</v>
      </c>
      <c r="U36" s="57">
        <f t="shared" si="15"/>
        <v>791091</v>
      </c>
      <c r="V36" s="57" t="e">
        <f t="shared" si="3"/>
        <v>#REF!</v>
      </c>
      <c r="W36" s="57">
        <f t="shared" si="16"/>
        <v>0</v>
      </c>
      <c r="X36" s="50" t="e">
        <f t="shared" si="17"/>
        <v>#REF!</v>
      </c>
      <c r="Y36" s="58" t="e">
        <f t="shared" si="18"/>
        <v>#REF!</v>
      </c>
      <c r="AA36" s="28">
        <f t="shared" si="19"/>
        <v>0</v>
      </c>
      <c r="AB36" s="28">
        <f t="shared" si="20"/>
        <v>0</v>
      </c>
      <c r="AC36" s="28" t="e">
        <f t="shared" si="21"/>
        <v>#REF!</v>
      </c>
      <c r="AD36" s="55" t="e">
        <f t="shared" si="22"/>
        <v>#REF!</v>
      </c>
      <c r="AG36" s="61" t="str">
        <f t="shared" si="23"/>
        <v>027</v>
      </c>
      <c r="AH36" s="62" t="str">
        <f t="shared" si="24"/>
        <v>Berkley</v>
      </c>
      <c r="AI36" s="63">
        <f t="shared" si="25"/>
        <v>0.53948689636442237</v>
      </c>
      <c r="AJ36" s="64">
        <f t="shared" si="4"/>
        <v>53.95</v>
      </c>
      <c r="AK36" s="63">
        <f t="shared" si="26"/>
        <v>4.3099999999999999E-2</v>
      </c>
      <c r="AL36" s="57" t="e">
        <f t="shared" si="5"/>
        <v>#REF!</v>
      </c>
      <c r="AM36" s="65" t="e">
        <f t="shared" si="27"/>
        <v>#REF!</v>
      </c>
      <c r="AR36" s="49"/>
    </row>
    <row r="37" spans="1:44" ht="12.75" customHeight="1" x14ac:dyDescent="0.3">
      <c r="A37" s="48">
        <v>28</v>
      </c>
      <c r="B37" s="48" t="s">
        <v>91</v>
      </c>
      <c r="C37" s="49">
        <v>1056762600</v>
      </c>
      <c r="D37" s="49">
        <f t="shared" si="1"/>
        <v>2843991.2427637214</v>
      </c>
      <c r="E37" s="59">
        <v>228602000</v>
      </c>
      <c r="F37" s="49">
        <f t="shared" si="28"/>
        <v>2978405.8349365005</v>
      </c>
      <c r="G37" s="49">
        <f t="shared" si="2"/>
        <v>5822397</v>
      </c>
      <c r="H37" s="50">
        <v>6662115.1136218961</v>
      </c>
      <c r="I37" s="51">
        <f t="shared" si="6"/>
        <v>0.87395622872007406</v>
      </c>
      <c r="J37" s="28">
        <f t="shared" si="7"/>
        <v>6662115</v>
      </c>
      <c r="K37" s="28">
        <f t="shared" si="8"/>
        <v>5822397</v>
      </c>
      <c r="L37" s="52">
        <f t="shared" si="9"/>
        <v>87.4</v>
      </c>
      <c r="M37" s="91"/>
      <c r="N37" s="53">
        <v>4348776</v>
      </c>
      <c r="O37" s="54">
        <v>5.4299999999999994E-2</v>
      </c>
      <c r="P37" s="28">
        <f t="shared" si="10"/>
        <v>4584915</v>
      </c>
      <c r="Q37" s="55">
        <f t="shared" si="11"/>
        <v>68.82071116761874</v>
      </c>
      <c r="R37" s="55">
        <f t="shared" si="12"/>
        <v>18.579288832381266</v>
      </c>
      <c r="S37" s="56">
        <f t="shared" si="13"/>
        <v>0.02</v>
      </c>
      <c r="T37" s="28">
        <f t="shared" si="14"/>
        <v>86976</v>
      </c>
      <c r="U37" s="57">
        <f t="shared" si="15"/>
        <v>0</v>
      </c>
      <c r="V37" s="57" t="e">
        <f t="shared" si="3"/>
        <v>#REF!</v>
      </c>
      <c r="W37" s="57">
        <f t="shared" si="16"/>
        <v>0</v>
      </c>
      <c r="X37" s="50" t="e">
        <f t="shared" si="17"/>
        <v>#REF!</v>
      </c>
      <c r="Y37" s="58" t="e">
        <f t="shared" si="18"/>
        <v>#REF!</v>
      </c>
      <c r="AA37" s="28">
        <f t="shared" si="19"/>
        <v>-1237482</v>
      </c>
      <c r="AB37" s="28">
        <f t="shared" si="20"/>
        <v>-1150506</v>
      </c>
      <c r="AC37" s="28">
        <f t="shared" si="21"/>
        <v>0</v>
      </c>
      <c r="AD37" s="55" t="e">
        <f t="shared" si="22"/>
        <v>#REF!</v>
      </c>
      <c r="AG37" s="61" t="str">
        <f t="shared" si="23"/>
        <v>028</v>
      </c>
      <c r="AH37" s="62" t="str">
        <f t="shared" si="24"/>
        <v>Berlin</v>
      </c>
      <c r="AI37" s="63">
        <f t="shared" si="25"/>
        <v>0.87395622872007406</v>
      </c>
      <c r="AJ37" s="64">
        <f t="shared" si="4"/>
        <v>87.4</v>
      </c>
      <c r="AK37" s="63">
        <f t="shared" si="26"/>
        <v>5.4299999999999994E-2</v>
      </c>
      <c r="AL37" s="57" t="e">
        <f t="shared" si="5"/>
        <v>#REF!</v>
      </c>
      <c r="AM37" s="65" t="e">
        <f t="shared" si="27"/>
        <v>#REF!</v>
      </c>
      <c r="AR37" s="49"/>
    </row>
    <row r="38" spans="1:44" ht="12.75" customHeight="1" x14ac:dyDescent="0.3">
      <c r="A38" s="48">
        <v>29</v>
      </c>
      <c r="B38" s="48" t="s">
        <v>92</v>
      </c>
      <c r="C38" s="49">
        <v>336001100</v>
      </c>
      <c r="D38" s="49">
        <f t="shared" si="1"/>
        <v>904256.2501350611</v>
      </c>
      <c r="E38" s="59">
        <v>78671000</v>
      </c>
      <c r="F38" s="49">
        <f t="shared" si="28"/>
        <v>1024987.3817389586</v>
      </c>
      <c r="G38" s="49">
        <f t="shared" si="2"/>
        <v>1929244</v>
      </c>
      <c r="H38" s="50">
        <v>3778951.4481627457</v>
      </c>
      <c r="I38" s="51">
        <f t="shared" si="6"/>
        <v>0.51052362711300825</v>
      </c>
      <c r="J38" s="28">
        <f t="shared" si="7"/>
        <v>3778951</v>
      </c>
      <c r="K38" s="28">
        <f t="shared" si="8"/>
        <v>1929244</v>
      </c>
      <c r="L38" s="52">
        <f t="shared" si="9"/>
        <v>51.05</v>
      </c>
      <c r="M38" s="91"/>
      <c r="N38" s="53">
        <v>2009530</v>
      </c>
      <c r="O38" s="54">
        <v>6.6699999999999995E-2</v>
      </c>
      <c r="P38" s="28">
        <f t="shared" si="10"/>
        <v>2143566</v>
      </c>
      <c r="Q38" s="55">
        <f t="shared" si="11"/>
        <v>56.723830126003897</v>
      </c>
      <c r="R38" s="55">
        <f t="shared" si="12"/>
        <v>0</v>
      </c>
      <c r="S38" s="56">
        <f t="shared" si="13"/>
        <v>0</v>
      </c>
      <c r="T38" s="28">
        <f t="shared" si="14"/>
        <v>0</v>
      </c>
      <c r="U38" s="57">
        <f t="shared" si="15"/>
        <v>214322</v>
      </c>
      <c r="V38" s="57" t="e">
        <f t="shared" si="3"/>
        <v>#REF!</v>
      </c>
      <c r="W38" s="57">
        <f t="shared" si="16"/>
        <v>0</v>
      </c>
      <c r="X38" s="50" t="e">
        <f t="shared" si="17"/>
        <v>#REF!</v>
      </c>
      <c r="Y38" s="58" t="e">
        <f t="shared" si="18"/>
        <v>#REF!</v>
      </c>
      <c r="AA38" s="28">
        <f t="shared" si="19"/>
        <v>0</v>
      </c>
      <c r="AB38" s="28">
        <f t="shared" si="20"/>
        <v>0</v>
      </c>
      <c r="AC38" s="28" t="e">
        <f t="shared" si="21"/>
        <v>#REF!</v>
      </c>
      <c r="AD38" s="55" t="e">
        <f t="shared" si="22"/>
        <v>#REF!</v>
      </c>
      <c r="AG38" s="61" t="str">
        <f t="shared" si="23"/>
        <v>029</v>
      </c>
      <c r="AH38" s="62" t="str">
        <f t="shared" si="24"/>
        <v>Bernardston</v>
      </c>
      <c r="AI38" s="63">
        <f t="shared" si="25"/>
        <v>0.51052362711300825</v>
      </c>
      <c r="AJ38" s="64">
        <f t="shared" si="4"/>
        <v>51.05</v>
      </c>
      <c r="AK38" s="63">
        <f t="shared" si="26"/>
        <v>6.6699999999999995E-2</v>
      </c>
      <c r="AL38" s="57" t="e">
        <f t="shared" si="5"/>
        <v>#REF!</v>
      </c>
      <c r="AM38" s="65" t="e">
        <f t="shared" si="27"/>
        <v>#REF!</v>
      </c>
      <c r="AR38" s="49"/>
    </row>
    <row r="39" spans="1:44" ht="12.75" customHeight="1" x14ac:dyDescent="0.3">
      <c r="A39" s="48">
        <v>30</v>
      </c>
      <c r="B39" s="48" t="s">
        <v>93</v>
      </c>
      <c r="C39" s="49">
        <v>10774988300</v>
      </c>
      <c r="D39" s="49">
        <f t="shared" si="1"/>
        <v>28997972.076303191</v>
      </c>
      <c r="E39" s="59">
        <v>2718270000</v>
      </c>
      <c r="F39" s="49">
        <f t="shared" si="28"/>
        <v>35415749.770049438</v>
      </c>
      <c r="G39" s="49">
        <f t="shared" si="2"/>
        <v>64413722</v>
      </c>
      <c r="H39" s="50">
        <v>68446288.691813752</v>
      </c>
      <c r="I39" s="51">
        <f t="shared" si="6"/>
        <v>0.94108421699866318</v>
      </c>
      <c r="J39" s="28">
        <f t="shared" si="7"/>
        <v>68446289</v>
      </c>
      <c r="K39" s="28">
        <f t="shared" si="8"/>
        <v>64413722</v>
      </c>
      <c r="L39" s="52">
        <f t="shared" si="9"/>
        <v>94.11</v>
      </c>
      <c r="M39" s="91"/>
      <c r="N39" s="53">
        <v>52300387</v>
      </c>
      <c r="O39" s="54">
        <v>4.2799999999999991E-2</v>
      </c>
      <c r="P39" s="28">
        <f t="shared" si="10"/>
        <v>54538844</v>
      </c>
      <c r="Q39" s="55">
        <f t="shared" si="11"/>
        <v>79.681228949558673</v>
      </c>
      <c r="R39" s="55">
        <f t="shared" si="12"/>
        <v>14.428771050441327</v>
      </c>
      <c r="S39" s="56">
        <f t="shared" si="13"/>
        <v>0.02</v>
      </c>
      <c r="T39" s="28">
        <f t="shared" si="14"/>
        <v>1046008</v>
      </c>
      <c r="U39" s="57">
        <f t="shared" si="15"/>
        <v>0</v>
      </c>
      <c r="V39" s="57" t="e">
        <f t="shared" si="3"/>
        <v>#REF!</v>
      </c>
      <c r="W39" s="57">
        <f t="shared" si="16"/>
        <v>0</v>
      </c>
      <c r="X39" s="50" t="e">
        <f t="shared" si="17"/>
        <v>#REF!</v>
      </c>
      <c r="Y39" s="58" t="e">
        <f t="shared" si="18"/>
        <v>#REF!</v>
      </c>
      <c r="AA39" s="28">
        <f t="shared" si="19"/>
        <v>-9874878</v>
      </c>
      <c r="AB39" s="28">
        <f t="shared" si="20"/>
        <v>-8828870</v>
      </c>
      <c r="AC39" s="28">
        <f t="shared" si="21"/>
        <v>0</v>
      </c>
      <c r="AD39" s="55" t="e">
        <f t="shared" si="22"/>
        <v>#REF!</v>
      </c>
      <c r="AG39" s="61" t="str">
        <f t="shared" si="23"/>
        <v>030</v>
      </c>
      <c r="AH39" s="62" t="str">
        <f t="shared" si="24"/>
        <v>Beverly</v>
      </c>
      <c r="AI39" s="63">
        <f t="shared" si="25"/>
        <v>0.94108421699866318</v>
      </c>
      <c r="AJ39" s="64">
        <f t="shared" si="4"/>
        <v>94.11</v>
      </c>
      <c r="AK39" s="63">
        <f t="shared" si="26"/>
        <v>4.2799999999999991E-2</v>
      </c>
      <c r="AL39" s="57" t="e">
        <f t="shared" si="5"/>
        <v>#REF!</v>
      </c>
      <c r="AM39" s="65" t="e">
        <f t="shared" si="27"/>
        <v>#REF!</v>
      </c>
      <c r="AR39" s="49"/>
    </row>
    <row r="40" spans="1:44" ht="12.75" customHeight="1" x14ac:dyDescent="0.3">
      <c r="A40" s="48">
        <v>31</v>
      </c>
      <c r="B40" s="48" t="s">
        <v>94</v>
      </c>
      <c r="C40" s="49">
        <v>11238491600</v>
      </c>
      <c r="D40" s="49">
        <f t="shared" si="1"/>
        <v>30245366.075856246</v>
      </c>
      <c r="E40" s="59">
        <v>2107516000</v>
      </c>
      <c r="F40" s="49">
        <f t="shared" si="28"/>
        <v>27458368.481561989</v>
      </c>
      <c r="G40" s="49">
        <f t="shared" si="2"/>
        <v>57703735</v>
      </c>
      <c r="H40" s="50">
        <v>78365616.92490983</v>
      </c>
      <c r="I40" s="51">
        <f t="shared" si="6"/>
        <v>0.73633995704126076</v>
      </c>
      <c r="J40" s="28">
        <f t="shared" si="7"/>
        <v>78365617</v>
      </c>
      <c r="K40" s="28">
        <f t="shared" si="8"/>
        <v>57703735</v>
      </c>
      <c r="L40" s="52">
        <f t="shared" si="9"/>
        <v>73.63</v>
      </c>
      <c r="M40" s="91"/>
      <c r="N40" s="53">
        <v>59963431</v>
      </c>
      <c r="O40" s="54">
        <v>4.5999999999999999E-2</v>
      </c>
      <c r="P40" s="28">
        <f t="shared" si="10"/>
        <v>62721749</v>
      </c>
      <c r="Q40" s="55">
        <f t="shared" si="11"/>
        <v>80.037332010159716</v>
      </c>
      <c r="R40" s="55">
        <f t="shared" si="12"/>
        <v>0</v>
      </c>
      <c r="S40" s="56">
        <f t="shared" si="13"/>
        <v>0</v>
      </c>
      <c r="T40" s="28">
        <f t="shared" si="14"/>
        <v>0</v>
      </c>
      <c r="U40" s="57">
        <f t="shared" si="15"/>
        <v>5018014</v>
      </c>
      <c r="V40" s="57" t="e">
        <f t="shared" si="3"/>
        <v>#REF!</v>
      </c>
      <c r="W40" s="57">
        <f t="shared" si="16"/>
        <v>0</v>
      </c>
      <c r="X40" s="50" t="e">
        <f t="shared" si="17"/>
        <v>#REF!</v>
      </c>
      <c r="Y40" s="58" t="e">
        <f t="shared" si="18"/>
        <v>#REF!</v>
      </c>
      <c r="AA40" s="28">
        <f t="shared" si="19"/>
        <v>0</v>
      </c>
      <c r="AB40" s="28">
        <f t="shared" si="20"/>
        <v>0</v>
      </c>
      <c r="AC40" s="28" t="e">
        <f t="shared" si="21"/>
        <v>#REF!</v>
      </c>
      <c r="AD40" s="55" t="e">
        <f t="shared" si="22"/>
        <v>#REF!</v>
      </c>
      <c r="AG40" s="61" t="str">
        <f t="shared" si="23"/>
        <v>031</v>
      </c>
      <c r="AH40" s="62" t="str">
        <f t="shared" si="24"/>
        <v>Billerica</v>
      </c>
      <c r="AI40" s="63">
        <f t="shared" si="25"/>
        <v>0.73633995704126076</v>
      </c>
      <c r="AJ40" s="64">
        <f t="shared" si="4"/>
        <v>73.63</v>
      </c>
      <c r="AK40" s="63">
        <f t="shared" si="26"/>
        <v>4.5999999999999999E-2</v>
      </c>
      <c r="AL40" s="57" t="e">
        <f t="shared" si="5"/>
        <v>#REF!</v>
      </c>
      <c r="AM40" s="65" t="e">
        <f t="shared" si="27"/>
        <v>#REF!</v>
      </c>
      <c r="AR40" s="49"/>
    </row>
    <row r="41" spans="1:44" ht="12.75" customHeight="1" x14ac:dyDescent="0.3">
      <c r="A41" s="48">
        <v>32</v>
      </c>
      <c r="B41" s="48" t="s">
        <v>95</v>
      </c>
      <c r="C41" s="49">
        <v>1485965200</v>
      </c>
      <c r="D41" s="49">
        <f t="shared" si="1"/>
        <v>3999074.1684571747</v>
      </c>
      <c r="E41" s="59">
        <v>362314000</v>
      </c>
      <c r="F41" s="49">
        <f t="shared" si="28"/>
        <v>4720510.4578226926</v>
      </c>
      <c r="G41" s="49">
        <f t="shared" si="2"/>
        <v>8719585</v>
      </c>
      <c r="H41" s="50">
        <v>19510663.494173411</v>
      </c>
      <c r="I41" s="51">
        <f t="shared" si="6"/>
        <v>0.44691381216246095</v>
      </c>
      <c r="J41" s="28">
        <f t="shared" si="7"/>
        <v>19510663</v>
      </c>
      <c r="K41" s="28">
        <f t="shared" si="8"/>
        <v>8719585</v>
      </c>
      <c r="L41" s="52">
        <f t="shared" si="9"/>
        <v>44.69</v>
      </c>
      <c r="M41" s="91"/>
      <c r="N41" s="53">
        <v>9235375</v>
      </c>
      <c r="O41" s="54">
        <v>4.4900000000000002E-2</v>
      </c>
      <c r="P41" s="28">
        <f t="shared" si="10"/>
        <v>9650043</v>
      </c>
      <c r="Q41" s="55">
        <f t="shared" si="11"/>
        <v>49.460352811076113</v>
      </c>
      <c r="R41" s="55">
        <f t="shared" si="12"/>
        <v>0</v>
      </c>
      <c r="S41" s="56">
        <f t="shared" si="13"/>
        <v>0</v>
      </c>
      <c r="T41" s="28">
        <f t="shared" si="14"/>
        <v>0</v>
      </c>
      <c r="U41" s="57">
        <f t="shared" si="15"/>
        <v>930458</v>
      </c>
      <c r="V41" s="57" t="e">
        <f t="shared" si="3"/>
        <v>#REF!</v>
      </c>
      <c r="W41" s="57">
        <f t="shared" si="16"/>
        <v>0</v>
      </c>
      <c r="X41" s="50" t="e">
        <f t="shared" si="17"/>
        <v>#REF!</v>
      </c>
      <c r="Y41" s="58" t="e">
        <f t="shared" si="18"/>
        <v>#REF!</v>
      </c>
      <c r="AA41" s="28">
        <f t="shared" si="19"/>
        <v>0</v>
      </c>
      <c r="AB41" s="28">
        <f t="shared" si="20"/>
        <v>0</v>
      </c>
      <c r="AC41" s="28" t="e">
        <f t="shared" si="21"/>
        <v>#REF!</v>
      </c>
      <c r="AD41" s="55" t="e">
        <f t="shared" si="22"/>
        <v>#REF!</v>
      </c>
      <c r="AG41" s="61" t="str">
        <f t="shared" si="23"/>
        <v>032</v>
      </c>
      <c r="AH41" s="62" t="str">
        <f t="shared" si="24"/>
        <v>Blackstone</v>
      </c>
      <c r="AI41" s="63">
        <f t="shared" si="25"/>
        <v>0.44691381216246095</v>
      </c>
      <c r="AJ41" s="64">
        <f t="shared" si="4"/>
        <v>44.69</v>
      </c>
      <c r="AK41" s="63">
        <f t="shared" si="26"/>
        <v>4.4900000000000002E-2</v>
      </c>
      <c r="AL41" s="57" t="e">
        <f t="shared" si="5"/>
        <v>#REF!</v>
      </c>
      <c r="AM41" s="65" t="e">
        <f t="shared" si="27"/>
        <v>#REF!</v>
      </c>
      <c r="AR41" s="49"/>
    </row>
    <row r="42" spans="1:44" ht="12.75" customHeight="1" x14ac:dyDescent="0.3">
      <c r="A42" s="48">
        <v>33</v>
      </c>
      <c r="B42" s="48" t="s">
        <v>96</v>
      </c>
      <c r="C42" s="49">
        <v>309117600</v>
      </c>
      <c r="D42" s="49">
        <f t="shared" si="1"/>
        <v>831906.56764739682</v>
      </c>
      <c r="E42" s="59">
        <v>42217000</v>
      </c>
      <c r="F42" s="49">
        <f t="shared" si="28"/>
        <v>550036.12887688749</v>
      </c>
      <c r="G42" s="49">
        <f t="shared" si="2"/>
        <v>1381943</v>
      </c>
      <c r="H42" s="50">
        <v>1710646.2100472362</v>
      </c>
      <c r="I42" s="51">
        <f t="shared" si="6"/>
        <v>0.80784851472113595</v>
      </c>
      <c r="J42" s="28">
        <f t="shared" si="7"/>
        <v>1710646</v>
      </c>
      <c r="K42" s="28">
        <f t="shared" si="8"/>
        <v>1381943</v>
      </c>
      <c r="L42" s="52">
        <f t="shared" si="9"/>
        <v>80.78</v>
      </c>
      <c r="M42" s="91"/>
      <c r="N42" s="53">
        <v>1181217</v>
      </c>
      <c r="O42" s="54">
        <v>3.7100000000000001E-2</v>
      </c>
      <c r="P42" s="28">
        <f t="shared" si="10"/>
        <v>1225040</v>
      </c>
      <c r="Q42" s="55">
        <f t="shared" si="11"/>
        <v>71.612703597324952</v>
      </c>
      <c r="R42" s="55">
        <f t="shared" si="12"/>
        <v>9.1672964026750492</v>
      </c>
      <c r="S42" s="56">
        <f t="shared" si="13"/>
        <v>0.02</v>
      </c>
      <c r="T42" s="28">
        <f t="shared" si="14"/>
        <v>23624</v>
      </c>
      <c r="U42" s="57">
        <f t="shared" si="15"/>
        <v>0</v>
      </c>
      <c r="V42" s="57" t="e">
        <f t="shared" si="3"/>
        <v>#REF!</v>
      </c>
      <c r="W42" s="57">
        <f t="shared" si="16"/>
        <v>0</v>
      </c>
      <c r="X42" s="50" t="e">
        <f t="shared" si="17"/>
        <v>#REF!</v>
      </c>
      <c r="Y42" s="58" t="e">
        <f t="shared" si="18"/>
        <v>#REF!</v>
      </c>
      <c r="AA42" s="28">
        <f t="shared" si="19"/>
        <v>-156903</v>
      </c>
      <c r="AB42" s="28">
        <f t="shared" si="20"/>
        <v>-133279</v>
      </c>
      <c r="AC42" s="28">
        <f t="shared" si="21"/>
        <v>0</v>
      </c>
      <c r="AD42" s="55" t="e">
        <f t="shared" si="22"/>
        <v>#REF!</v>
      </c>
      <c r="AG42" s="61" t="str">
        <f t="shared" si="23"/>
        <v>033</v>
      </c>
      <c r="AH42" s="62" t="str">
        <f t="shared" si="24"/>
        <v>Blandford</v>
      </c>
      <c r="AI42" s="63">
        <f t="shared" si="25"/>
        <v>0.80784851472113595</v>
      </c>
      <c r="AJ42" s="64">
        <f t="shared" si="4"/>
        <v>80.78</v>
      </c>
      <c r="AK42" s="63">
        <f t="shared" si="26"/>
        <v>3.7100000000000001E-2</v>
      </c>
      <c r="AL42" s="57" t="e">
        <f t="shared" si="5"/>
        <v>#REF!</v>
      </c>
      <c r="AM42" s="65" t="e">
        <f t="shared" si="27"/>
        <v>#REF!</v>
      </c>
      <c r="AR42" s="49"/>
    </row>
    <row r="43" spans="1:44" ht="12.75" customHeight="1" x14ac:dyDescent="0.3">
      <c r="A43" s="48">
        <v>34</v>
      </c>
      <c r="B43" s="48" t="s">
        <v>97</v>
      </c>
      <c r="C43" s="49">
        <v>1715712600</v>
      </c>
      <c r="D43" s="49">
        <f t="shared" si="1"/>
        <v>4617377.270447853</v>
      </c>
      <c r="E43" s="59">
        <v>520735000</v>
      </c>
      <c r="F43" s="49">
        <f t="shared" si="28"/>
        <v>6784543.2780800629</v>
      </c>
      <c r="G43" s="49">
        <f t="shared" si="2"/>
        <v>11401921</v>
      </c>
      <c r="H43" s="50">
        <v>14255435.586619874</v>
      </c>
      <c r="I43" s="51">
        <f t="shared" si="6"/>
        <v>0.7998297162313176</v>
      </c>
      <c r="J43" s="28">
        <f t="shared" si="7"/>
        <v>14255436</v>
      </c>
      <c r="K43" s="28">
        <f t="shared" si="8"/>
        <v>11401921</v>
      </c>
      <c r="L43" s="52">
        <f t="shared" si="9"/>
        <v>79.98</v>
      </c>
      <c r="M43" s="91"/>
      <c r="N43" s="53">
        <v>11039545</v>
      </c>
      <c r="O43" s="54">
        <v>3.0700000000000002E-2</v>
      </c>
      <c r="P43" s="28">
        <f t="shared" si="10"/>
        <v>11378459</v>
      </c>
      <c r="Q43" s="55">
        <f t="shared" si="11"/>
        <v>79.818388788342602</v>
      </c>
      <c r="R43" s="55">
        <f t="shared" si="12"/>
        <v>0.16161121165740155</v>
      </c>
      <c r="S43" s="56">
        <f t="shared" si="13"/>
        <v>0</v>
      </c>
      <c r="T43" s="28">
        <f t="shared" si="14"/>
        <v>0</v>
      </c>
      <c r="U43" s="57">
        <f t="shared" si="15"/>
        <v>0</v>
      </c>
      <c r="V43" s="57" t="e">
        <f t="shared" si="3"/>
        <v>#REF!</v>
      </c>
      <c r="W43" s="57">
        <f t="shared" si="16"/>
        <v>0</v>
      </c>
      <c r="X43" s="50" t="e">
        <f t="shared" si="17"/>
        <v>#REF!</v>
      </c>
      <c r="Y43" s="58" t="e">
        <f t="shared" si="18"/>
        <v>#REF!</v>
      </c>
      <c r="AA43" s="28">
        <f t="shared" si="19"/>
        <v>-23462</v>
      </c>
      <c r="AB43" s="28">
        <f t="shared" si="20"/>
        <v>-23462</v>
      </c>
      <c r="AC43" s="28">
        <f t="shared" si="21"/>
        <v>0</v>
      </c>
      <c r="AD43" s="55" t="e">
        <f t="shared" si="22"/>
        <v>#REF!</v>
      </c>
      <c r="AG43" s="61" t="str">
        <f t="shared" si="23"/>
        <v>034</v>
      </c>
      <c r="AH43" s="62" t="str">
        <f t="shared" si="24"/>
        <v>Bolton</v>
      </c>
      <c r="AI43" s="63">
        <f t="shared" si="25"/>
        <v>0.7998297162313176</v>
      </c>
      <c r="AJ43" s="64">
        <f t="shared" si="4"/>
        <v>79.98</v>
      </c>
      <c r="AK43" s="63">
        <f t="shared" si="26"/>
        <v>3.0700000000000002E-2</v>
      </c>
      <c r="AL43" s="57" t="e">
        <f t="shared" si="5"/>
        <v>#REF!</v>
      </c>
      <c r="AM43" s="65" t="e">
        <f t="shared" si="27"/>
        <v>#REF!</v>
      </c>
      <c r="AR43" s="49"/>
    </row>
    <row r="44" spans="1:44" ht="12.75" customHeight="1" x14ac:dyDescent="0.3">
      <c r="A44" s="48">
        <v>35</v>
      </c>
      <c r="B44" s="48" t="s">
        <v>98</v>
      </c>
      <c r="C44" s="49">
        <v>239989139200</v>
      </c>
      <c r="D44" s="49">
        <f t="shared" si="1"/>
        <v>645865978.07606339</v>
      </c>
      <c r="E44" s="59">
        <v>44071201000</v>
      </c>
      <c r="F44" s="49">
        <f t="shared" si="28"/>
        <v>574194111.2110101</v>
      </c>
      <c r="G44" s="49">
        <f t="shared" si="2"/>
        <v>1220060089</v>
      </c>
      <c r="H44" s="50">
        <v>1220875806.5343199</v>
      </c>
      <c r="I44" s="51">
        <f t="shared" si="6"/>
        <v>0.99933185871162811</v>
      </c>
      <c r="J44" s="28">
        <f t="shared" si="7"/>
        <v>1220875807</v>
      </c>
      <c r="K44" s="28">
        <f t="shared" si="8"/>
        <v>1220060089</v>
      </c>
      <c r="L44" s="52">
        <f t="shared" si="9"/>
        <v>99.93</v>
      </c>
      <c r="M44" s="91"/>
      <c r="N44" s="53">
        <v>945408382</v>
      </c>
      <c r="O44" s="54">
        <v>0.09</v>
      </c>
      <c r="P44" s="28">
        <f t="shared" si="10"/>
        <v>1030495136</v>
      </c>
      <c r="Q44" s="55">
        <f t="shared" si="11"/>
        <v>84.406221376869581</v>
      </c>
      <c r="R44" s="55">
        <f t="shared" si="12"/>
        <v>15.523778623130426</v>
      </c>
      <c r="S44" s="56">
        <f t="shared" si="13"/>
        <v>0.02</v>
      </c>
      <c r="T44" s="28">
        <f t="shared" si="14"/>
        <v>18908168</v>
      </c>
      <c r="U44" s="57">
        <f t="shared" si="15"/>
        <v>0</v>
      </c>
      <c r="V44" s="57" t="e">
        <f t="shared" si="3"/>
        <v>#REF!</v>
      </c>
      <c r="W44" s="57">
        <f t="shared" si="16"/>
        <v>0</v>
      </c>
      <c r="X44" s="50" t="e">
        <f t="shared" si="17"/>
        <v>#REF!</v>
      </c>
      <c r="Y44" s="58" t="e">
        <f t="shared" si="18"/>
        <v>#REF!</v>
      </c>
      <c r="AA44" s="28">
        <f t="shared" si="19"/>
        <v>-189564953</v>
      </c>
      <c r="AB44" s="28">
        <f t="shared" si="20"/>
        <v>-170656785</v>
      </c>
      <c r="AC44" s="28">
        <f t="shared" si="21"/>
        <v>0</v>
      </c>
      <c r="AD44" s="55" t="e">
        <f t="shared" si="22"/>
        <v>#REF!</v>
      </c>
      <c r="AG44" s="61" t="str">
        <f t="shared" si="23"/>
        <v>035</v>
      </c>
      <c r="AH44" s="62" t="str">
        <f t="shared" si="24"/>
        <v>Boston</v>
      </c>
      <c r="AI44" s="63">
        <f t="shared" si="25"/>
        <v>0.99933185871162811</v>
      </c>
      <c r="AJ44" s="64">
        <f t="shared" si="4"/>
        <v>99.93</v>
      </c>
      <c r="AK44" s="63">
        <f t="shared" si="26"/>
        <v>0.09</v>
      </c>
      <c r="AL44" s="57" t="e">
        <f t="shared" si="5"/>
        <v>#REF!</v>
      </c>
      <c r="AM44" s="65" t="e">
        <f t="shared" si="27"/>
        <v>#REF!</v>
      </c>
      <c r="AR44" s="49"/>
    </row>
    <row r="45" spans="1:44" ht="12.75" customHeight="1" x14ac:dyDescent="0.3">
      <c r="A45" s="48">
        <v>36</v>
      </c>
      <c r="B45" s="48" t="s">
        <v>99</v>
      </c>
      <c r="C45" s="49">
        <v>8017307700</v>
      </c>
      <c r="D45" s="49">
        <f t="shared" si="1"/>
        <v>21576419.234880336</v>
      </c>
      <c r="E45" s="59">
        <v>1007813000</v>
      </c>
      <c r="F45" s="49">
        <f t="shared" si="28"/>
        <v>13130576.809148036</v>
      </c>
      <c r="G45" s="49">
        <f t="shared" si="2"/>
        <v>34706996</v>
      </c>
      <c r="H45" s="50">
        <v>28755226.13055167</v>
      </c>
      <c r="I45" s="51">
        <f t="shared" si="6"/>
        <v>1.2069804578279679</v>
      </c>
      <c r="J45" s="28">
        <f t="shared" si="7"/>
        <v>28755226</v>
      </c>
      <c r="K45" s="28">
        <f t="shared" si="8"/>
        <v>28755226</v>
      </c>
      <c r="L45" s="52">
        <f t="shared" si="9"/>
        <v>100</v>
      </c>
      <c r="M45" s="91"/>
      <c r="N45" s="53">
        <v>22709292</v>
      </c>
      <c r="O45" s="54">
        <v>4.1399999999999999E-2</v>
      </c>
      <c r="P45" s="28">
        <f t="shared" si="10"/>
        <v>23649457</v>
      </c>
      <c r="Q45" s="55">
        <f t="shared" si="11"/>
        <v>82.244030676820429</v>
      </c>
      <c r="R45" s="55">
        <f t="shared" si="12"/>
        <v>17.755969323179571</v>
      </c>
      <c r="S45" s="56">
        <f t="shared" si="13"/>
        <v>0.02</v>
      </c>
      <c r="T45" s="28">
        <f t="shared" si="14"/>
        <v>454186</v>
      </c>
      <c r="U45" s="57">
        <f t="shared" si="15"/>
        <v>0</v>
      </c>
      <c r="V45" s="57" t="e">
        <f t="shared" si="3"/>
        <v>#REF!</v>
      </c>
      <c r="W45" s="57">
        <f t="shared" si="16"/>
        <v>0</v>
      </c>
      <c r="X45" s="50" t="e">
        <f t="shared" si="17"/>
        <v>#REF!</v>
      </c>
      <c r="Y45" s="58" t="e">
        <f t="shared" si="18"/>
        <v>#REF!</v>
      </c>
      <c r="AA45" s="28">
        <f t="shared" si="19"/>
        <v>-5105769</v>
      </c>
      <c r="AB45" s="28">
        <f t="shared" si="20"/>
        <v>-4651583</v>
      </c>
      <c r="AC45" s="28">
        <f t="shared" si="21"/>
        <v>0</v>
      </c>
      <c r="AD45" s="55" t="e">
        <f t="shared" si="22"/>
        <v>#REF!</v>
      </c>
      <c r="AG45" s="61" t="str">
        <f t="shared" si="23"/>
        <v>036</v>
      </c>
      <c r="AH45" s="62" t="str">
        <f t="shared" si="24"/>
        <v>Bourne</v>
      </c>
      <c r="AI45" s="63">
        <f t="shared" si="25"/>
        <v>1.2069804578279679</v>
      </c>
      <c r="AJ45" s="64">
        <f t="shared" si="4"/>
        <v>100</v>
      </c>
      <c r="AK45" s="63">
        <f t="shared" si="26"/>
        <v>4.1399999999999999E-2</v>
      </c>
      <c r="AL45" s="57" t="e">
        <f t="shared" si="5"/>
        <v>#REF!</v>
      </c>
      <c r="AM45" s="65" t="e">
        <f t="shared" si="27"/>
        <v>#REF!</v>
      </c>
      <c r="AR45" s="49"/>
    </row>
    <row r="46" spans="1:44" ht="12.75" customHeight="1" x14ac:dyDescent="0.3">
      <c r="A46" s="48">
        <v>37</v>
      </c>
      <c r="B46" s="48" t="s">
        <v>100</v>
      </c>
      <c r="C46" s="49">
        <v>1752893100</v>
      </c>
      <c r="D46" s="49">
        <f t="shared" si="1"/>
        <v>4717438.5485452954</v>
      </c>
      <c r="E46" s="59">
        <v>456385000</v>
      </c>
      <c r="F46" s="49">
        <f t="shared" si="28"/>
        <v>5946141.0966548622</v>
      </c>
      <c r="G46" s="49">
        <f t="shared" si="2"/>
        <v>10663580</v>
      </c>
      <c r="H46" s="50">
        <v>11970088.874383302</v>
      </c>
      <c r="I46" s="51">
        <f t="shared" si="6"/>
        <v>0.89085219933668924</v>
      </c>
      <c r="J46" s="28">
        <f t="shared" si="7"/>
        <v>11970089</v>
      </c>
      <c r="K46" s="28">
        <f t="shared" si="8"/>
        <v>10663580</v>
      </c>
      <c r="L46" s="52">
        <f t="shared" si="9"/>
        <v>89.09</v>
      </c>
      <c r="M46" s="91"/>
      <c r="N46" s="53">
        <v>8922087</v>
      </c>
      <c r="O46" s="54">
        <v>3.1699999999999999E-2</v>
      </c>
      <c r="P46" s="28">
        <f t="shared" si="10"/>
        <v>9204917</v>
      </c>
      <c r="Q46" s="55">
        <f t="shared" si="11"/>
        <v>76.899320436116952</v>
      </c>
      <c r="R46" s="55">
        <f>IF(L46&gt;Q46,L46-Q46,0)</f>
        <v>12.190679563883052</v>
      </c>
      <c r="S46" s="56">
        <f t="shared" si="13"/>
        <v>0.02</v>
      </c>
      <c r="T46" s="28">
        <f t="shared" si="14"/>
        <v>178442</v>
      </c>
      <c r="U46" s="57">
        <f t="shared" si="15"/>
        <v>0</v>
      </c>
      <c r="V46" s="57" t="e">
        <f t="shared" si="3"/>
        <v>#REF!</v>
      </c>
      <c r="W46" s="57">
        <f t="shared" si="16"/>
        <v>0</v>
      </c>
      <c r="X46" s="50" t="e">
        <f t="shared" si="17"/>
        <v>#REF!</v>
      </c>
      <c r="Y46" s="58" t="e">
        <f t="shared" si="18"/>
        <v>#REF!</v>
      </c>
      <c r="AA46" s="28">
        <f t="shared" si="19"/>
        <v>-1458663</v>
      </c>
      <c r="AB46" s="28">
        <f t="shared" si="20"/>
        <v>-1280221</v>
      </c>
      <c r="AC46" s="28">
        <f t="shared" si="21"/>
        <v>0</v>
      </c>
      <c r="AD46" s="55" t="e">
        <f t="shared" si="22"/>
        <v>#REF!</v>
      </c>
      <c r="AG46" s="61" t="str">
        <f t="shared" si="23"/>
        <v>037</v>
      </c>
      <c r="AH46" s="62" t="str">
        <f t="shared" si="24"/>
        <v>Boxborough</v>
      </c>
      <c r="AI46" s="63">
        <f t="shared" si="25"/>
        <v>0.89085219933668924</v>
      </c>
      <c r="AJ46" s="64">
        <f t="shared" si="4"/>
        <v>89.09</v>
      </c>
      <c r="AK46" s="63">
        <f t="shared" si="26"/>
        <v>3.1699999999999999E-2</v>
      </c>
      <c r="AL46" s="57" t="e">
        <f t="shared" si="5"/>
        <v>#REF!</v>
      </c>
      <c r="AM46" s="65" t="e">
        <f t="shared" si="27"/>
        <v>#REF!</v>
      </c>
      <c r="AR46" s="49"/>
    </row>
    <row r="47" spans="1:44" ht="12.75" customHeight="1" x14ac:dyDescent="0.3">
      <c r="A47" s="48">
        <v>38</v>
      </c>
      <c r="B47" s="48" t="s">
        <v>101</v>
      </c>
      <c r="C47" s="49">
        <v>2887833600</v>
      </c>
      <c r="D47" s="49">
        <f t="shared" si="1"/>
        <v>7771824.5034020245</v>
      </c>
      <c r="E47" s="59">
        <v>1105626000</v>
      </c>
      <c r="F47" s="49">
        <f t="shared" si="28"/>
        <v>14404961.153697271</v>
      </c>
      <c r="G47" s="49">
        <f t="shared" si="2"/>
        <v>22176786</v>
      </c>
      <c r="H47" s="50">
        <v>17894984.130815677</v>
      </c>
      <c r="I47" s="51">
        <f t="shared" si="6"/>
        <v>1.2392738567345771</v>
      </c>
      <c r="J47" s="28">
        <f t="shared" si="7"/>
        <v>17894984</v>
      </c>
      <c r="K47" s="28">
        <f t="shared" si="8"/>
        <v>17894984</v>
      </c>
      <c r="L47" s="52">
        <f t="shared" si="9"/>
        <v>100</v>
      </c>
      <c r="M47" s="91"/>
      <c r="N47" s="53">
        <v>13810068</v>
      </c>
      <c r="O47" s="54">
        <v>3.8600000000000002E-2</v>
      </c>
      <c r="P47" s="28">
        <f t="shared" si="10"/>
        <v>14343137</v>
      </c>
      <c r="Q47" s="55">
        <f t="shared" si="11"/>
        <v>80.151716789179517</v>
      </c>
      <c r="R47" s="55">
        <f t="shared" si="12"/>
        <v>19.848283210820483</v>
      </c>
      <c r="S47" s="56">
        <f t="shared" si="13"/>
        <v>0.02</v>
      </c>
      <c r="T47" s="28">
        <f t="shared" si="14"/>
        <v>276201</v>
      </c>
      <c r="U47" s="57">
        <f t="shared" si="15"/>
        <v>0</v>
      </c>
      <c r="V47" s="57" t="e">
        <f t="shared" si="3"/>
        <v>#REF!</v>
      </c>
      <c r="W47" s="57">
        <f t="shared" si="16"/>
        <v>0</v>
      </c>
      <c r="X47" s="50" t="e">
        <f t="shared" si="17"/>
        <v>#REF!</v>
      </c>
      <c r="Y47" s="58" t="e">
        <f t="shared" si="18"/>
        <v>#REF!</v>
      </c>
      <c r="AA47" s="28">
        <f t="shared" si="19"/>
        <v>-3551847</v>
      </c>
      <c r="AB47" s="28">
        <f t="shared" si="20"/>
        <v>-3275646</v>
      </c>
      <c r="AC47" s="28">
        <f t="shared" si="21"/>
        <v>0</v>
      </c>
      <c r="AD47" s="55" t="e">
        <f t="shared" si="22"/>
        <v>#REF!</v>
      </c>
      <c r="AG47" s="61" t="str">
        <f t="shared" si="23"/>
        <v>038</v>
      </c>
      <c r="AH47" s="62" t="str">
        <f t="shared" si="24"/>
        <v>Boxford</v>
      </c>
      <c r="AI47" s="63">
        <f t="shared" si="25"/>
        <v>1.2392738567345771</v>
      </c>
      <c r="AJ47" s="64">
        <f t="shared" si="4"/>
        <v>100</v>
      </c>
      <c r="AK47" s="63">
        <f t="shared" si="26"/>
        <v>3.8600000000000002E-2</v>
      </c>
      <c r="AL47" s="57" t="e">
        <f t="shared" si="5"/>
        <v>#REF!</v>
      </c>
      <c r="AM47" s="65" t="e">
        <f t="shared" si="27"/>
        <v>#REF!</v>
      </c>
      <c r="AR47" s="49"/>
    </row>
    <row r="48" spans="1:44" ht="12.75" customHeight="1" x14ac:dyDescent="0.3">
      <c r="A48" s="48">
        <v>39</v>
      </c>
      <c r="B48" s="48" t="s">
        <v>102</v>
      </c>
      <c r="C48" s="49">
        <v>1402273500</v>
      </c>
      <c r="D48" s="49">
        <f t="shared" si="1"/>
        <v>3773840.5522296433</v>
      </c>
      <c r="E48" s="59">
        <v>379881000</v>
      </c>
      <c r="F48" s="49">
        <f t="shared" si="28"/>
        <v>4949387.0875211628</v>
      </c>
      <c r="G48" s="49">
        <f t="shared" si="2"/>
        <v>8723228</v>
      </c>
      <c r="H48" s="50">
        <v>8580163.5422119703</v>
      </c>
      <c r="I48" s="51">
        <f t="shared" si="6"/>
        <v>1.0166738614111717</v>
      </c>
      <c r="J48" s="28">
        <f t="shared" si="7"/>
        <v>8580164</v>
      </c>
      <c r="K48" s="28">
        <f t="shared" si="8"/>
        <v>8580164</v>
      </c>
      <c r="L48" s="52">
        <f t="shared" si="9"/>
        <v>100</v>
      </c>
      <c r="M48" s="91"/>
      <c r="N48" s="53">
        <v>6945807</v>
      </c>
      <c r="O48" s="54">
        <v>4.5699999999999991E-2</v>
      </c>
      <c r="P48" s="28">
        <f t="shared" si="10"/>
        <v>7263230</v>
      </c>
      <c r="Q48" s="55">
        <f t="shared" si="11"/>
        <v>84.651416773899115</v>
      </c>
      <c r="R48" s="55">
        <f t="shared" si="12"/>
        <v>15.348583226100885</v>
      </c>
      <c r="S48" s="56">
        <f t="shared" si="13"/>
        <v>0.02</v>
      </c>
      <c r="T48" s="28">
        <f t="shared" si="14"/>
        <v>138916</v>
      </c>
      <c r="U48" s="57">
        <f t="shared" si="15"/>
        <v>0</v>
      </c>
      <c r="V48" s="57" t="e">
        <f t="shared" si="3"/>
        <v>#REF!</v>
      </c>
      <c r="W48" s="57">
        <f t="shared" si="16"/>
        <v>0</v>
      </c>
      <c r="X48" s="50" t="e">
        <f t="shared" si="17"/>
        <v>#REF!</v>
      </c>
      <c r="Y48" s="58" t="e">
        <f t="shared" si="18"/>
        <v>#REF!</v>
      </c>
      <c r="AA48" s="28">
        <f t="shared" si="19"/>
        <v>-1316934</v>
      </c>
      <c r="AB48" s="28">
        <f t="shared" si="20"/>
        <v>-1178018</v>
      </c>
      <c r="AC48" s="28">
        <f t="shared" si="21"/>
        <v>0</v>
      </c>
      <c r="AD48" s="55" t="e">
        <f t="shared" si="22"/>
        <v>#REF!</v>
      </c>
      <c r="AG48" s="61" t="str">
        <f t="shared" si="23"/>
        <v>039</v>
      </c>
      <c r="AH48" s="62" t="str">
        <f t="shared" si="24"/>
        <v>Boylston</v>
      </c>
      <c r="AI48" s="63">
        <f t="shared" si="25"/>
        <v>1.0166738614111717</v>
      </c>
      <c r="AJ48" s="64">
        <f t="shared" si="4"/>
        <v>100</v>
      </c>
      <c r="AK48" s="63">
        <f t="shared" si="26"/>
        <v>4.5699999999999991E-2</v>
      </c>
      <c r="AL48" s="57" t="e">
        <f t="shared" si="5"/>
        <v>#REF!</v>
      </c>
      <c r="AM48" s="65" t="e">
        <f t="shared" si="27"/>
        <v>#REF!</v>
      </c>
      <c r="AR48" s="49"/>
    </row>
    <row r="49" spans="1:44" ht="12.75" customHeight="1" x14ac:dyDescent="0.3">
      <c r="A49" s="48">
        <v>40</v>
      </c>
      <c r="B49" s="48" t="s">
        <v>103</v>
      </c>
      <c r="C49" s="49">
        <v>10340377900</v>
      </c>
      <c r="D49" s="49">
        <f t="shared" si="1"/>
        <v>27828335.516858302</v>
      </c>
      <c r="E49" s="59">
        <v>2013420000</v>
      </c>
      <c r="F49" s="49">
        <f t="shared" si="28"/>
        <v>26232412.123156618</v>
      </c>
      <c r="G49" s="49">
        <f t="shared" si="2"/>
        <v>54060748</v>
      </c>
      <c r="H49" s="50">
        <v>79646195.713302538</v>
      </c>
      <c r="I49" s="51">
        <f t="shared" si="6"/>
        <v>0.67876120781209837</v>
      </c>
      <c r="J49" s="28">
        <f t="shared" si="7"/>
        <v>79646196</v>
      </c>
      <c r="K49" s="28">
        <f t="shared" si="8"/>
        <v>54060748</v>
      </c>
      <c r="L49" s="52">
        <f t="shared" si="9"/>
        <v>67.88</v>
      </c>
      <c r="M49" s="91"/>
      <c r="N49" s="53">
        <v>58144585</v>
      </c>
      <c r="O49" s="54">
        <v>3.1800000000000002E-2</v>
      </c>
      <c r="P49" s="28">
        <f t="shared" si="10"/>
        <v>59993583</v>
      </c>
      <c r="Q49" s="55">
        <f t="shared" si="11"/>
        <v>75.325108076668442</v>
      </c>
      <c r="R49" s="55">
        <f t="shared" si="12"/>
        <v>0</v>
      </c>
      <c r="S49" s="56">
        <f t="shared" si="13"/>
        <v>0</v>
      </c>
      <c r="T49" s="28">
        <f t="shared" si="14"/>
        <v>0</v>
      </c>
      <c r="U49" s="57">
        <f t="shared" si="15"/>
        <v>5932835</v>
      </c>
      <c r="V49" s="57" t="e">
        <f t="shared" si="3"/>
        <v>#REF!</v>
      </c>
      <c r="W49" s="57">
        <f t="shared" si="16"/>
        <v>0</v>
      </c>
      <c r="X49" s="50" t="e">
        <f t="shared" si="17"/>
        <v>#REF!</v>
      </c>
      <c r="Y49" s="58" t="e">
        <f t="shared" si="18"/>
        <v>#REF!</v>
      </c>
      <c r="AA49" s="28">
        <f t="shared" si="19"/>
        <v>0</v>
      </c>
      <c r="AB49" s="28">
        <f t="shared" si="20"/>
        <v>0</v>
      </c>
      <c r="AC49" s="28" t="e">
        <f t="shared" si="21"/>
        <v>#REF!</v>
      </c>
      <c r="AD49" s="55" t="e">
        <f t="shared" si="22"/>
        <v>#REF!</v>
      </c>
      <c r="AG49" s="61" t="str">
        <f t="shared" si="23"/>
        <v>040</v>
      </c>
      <c r="AH49" s="62" t="str">
        <f t="shared" si="24"/>
        <v>Braintree</v>
      </c>
      <c r="AI49" s="63">
        <f t="shared" si="25"/>
        <v>0.67876120781209837</v>
      </c>
      <c r="AJ49" s="64">
        <f t="shared" si="4"/>
        <v>67.88</v>
      </c>
      <c r="AK49" s="63">
        <f t="shared" si="26"/>
        <v>3.1800000000000002E-2</v>
      </c>
      <c r="AL49" s="57" t="e">
        <f t="shared" si="5"/>
        <v>#REF!</v>
      </c>
      <c r="AM49" s="65" t="e">
        <f t="shared" si="27"/>
        <v>#REF!</v>
      </c>
      <c r="AR49" s="49"/>
    </row>
    <row r="50" spans="1:44" ht="12.75" customHeight="1" x14ac:dyDescent="0.3">
      <c r="A50" s="48">
        <v>41</v>
      </c>
      <c r="B50" s="48" t="s">
        <v>104</v>
      </c>
      <c r="C50" s="49">
        <v>7154728300</v>
      </c>
      <c r="D50" s="49">
        <f t="shared" si="1"/>
        <v>19255019.651105903</v>
      </c>
      <c r="E50" s="59">
        <v>524566000</v>
      </c>
      <c r="F50" s="49">
        <f t="shared" si="28"/>
        <v>6834456.5454777312</v>
      </c>
      <c r="G50" s="49">
        <f t="shared" si="2"/>
        <v>26089476</v>
      </c>
      <c r="H50" s="50">
        <v>15411327.34470604</v>
      </c>
      <c r="I50" s="51">
        <f t="shared" si="6"/>
        <v>1.6928766365450034</v>
      </c>
      <c r="J50" s="28">
        <f t="shared" si="7"/>
        <v>15411327</v>
      </c>
      <c r="K50" s="28">
        <f t="shared" si="8"/>
        <v>15411327</v>
      </c>
      <c r="L50" s="52">
        <f t="shared" si="9"/>
        <v>100</v>
      </c>
      <c r="M50" s="91"/>
      <c r="N50" s="53">
        <v>12405521</v>
      </c>
      <c r="O50" s="54">
        <v>4.4299999999999999E-2</v>
      </c>
      <c r="P50" s="28">
        <f t="shared" si="10"/>
        <v>12955086</v>
      </c>
      <c r="Q50" s="55">
        <f t="shared" si="11"/>
        <v>84.062103868361561</v>
      </c>
      <c r="R50" s="55">
        <f t="shared" si="12"/>
        <v>15.937896131638439</v>
      </c>
      <c r="S50" s="56">
        <f t="shared" si="13"/>
        <v>0.02</v>
      </c>
      <c r="T50" s="28">
        <f t="shared" si="14"/>
        <v>248110</v>
      </c>
      <c r="U50" s="57">
        <f t="shared" si="15"/>
        <v>0</v>
      </c>
      <c r="V50" s="57" t="e">
        <f t="shared" si="3"/>
        <v>#REF!</v>
      </c>
      <c r="W50" s="57">
        <f t="shared" si="16"/>
        <v>0</v>
      </c>
      <c r="X50" s="50" t="e">
        <f t="shared" si="17"/>
        <v>#REF!</v>
      </c>
      <c r="Y50" s="58" t="e">
        <f t="shared" si="18"/>
        <v>#REF!</v>
      </c>
      <c r="AA50" s="28">
        <f t="shared" si="19"/>
        <v>-2456241</v>
      </c>
      <c r="AB50" s="28">
        <f t="shared" si="20"/>
        <v>-2208131</v>
      </c>
      <c r="AC50" s="28">
        <f t="shared" si="21"/>
        <v>0</v>
      </c>
      <c r="AD50" s="55" t="e">
        <f t="shared" si="22"/>
        <v>#REF!</v>
      </c>
      <c r="AG50" s="61" t="str">
        <f t="shared" si="23"/>
        <v>041</v>
      </c>
      <c r="AH50" s="62" t="str">
        <f t="shared" si="24"/>
        <v>Brewster</v>
      </c>
      <c r="AI50" s="63">
        <f t="shared" si="25"/>
        <v>1.6928766365450034</v>
      </c>
      <c r="AJ50" s="64">
        <f t="shared" si="4"/>
        <v>100</v>
      </c>
      <c r="AK50" s="63">
        <f t="shared" si="26"/>
        <v>4.4299999999999999E-2</v>
      </c>
      <c r="AL50" s="57" t="e">
        <f t="shared" si="5"/>
        <v>#REF!</v>
      </c>
      <c r="AM50" s="65" t="e">
        <f t="shared" si="27"/>
        <v>#REF!</v>
      </c>
      <c r="AR50" s="49"/>
    </row>
    <row r="51" spans="1:44" ht="12.75" customHeight="1" x14ac:dyDescent="0.3">
      <c r="A51" s="48">
        <v>42</v>
      </c>
      <c r="B51" s="48" t="s">
        <v>105</v>
      </c>
      <c r="C51" s="49">
        <v>5299392400</v>
      </c>
      <c r="D51" s="49">
        <f t="shared" si="1"/>
        <v>14261883.962934174</v>
      </c>
      <c r="E51" s="59">
        <v>1192465000</v>
      </c>
      <c r="F51" s="49">
        <f t="shared" si="28"/>
        <v>15536367.634393198</v>
      </c>
      <c r="G51" s="49">
        <f t="shared" si="2"/>
        <v>29798252</v>
      </c>
      <c r="H51" s="50">
        <v>54169979.946825065</v>
      </c>
      <c r="I51" s="51">
        <f t="shared" si="6"/>
        <v>0.55008792746925306</v>
      </c>
      <c r="J51" s="28">
        <f t="shared" si="7"/>
        <v>54169980</v>
      </c>
      <c r="K51" s="28">
        <f t="shared" si="8"/>
        <v>29798252</v>
      </c>
      <c r="L51" s="52">
        <f t="shared" si="9"/>
        <v>55.01</v>
      </c>
      <c r="M51" s="91"/>
      <c r="N51" s="53">
        <v>29332648</v>
      </c>
      <c r="O51" s="54">
        <v>4.3799999999999999E-2</v>
      </c>
      <c r="P51" s="28">
        <f t="shared" si="10"/>
        <v>30617418</v>
      </c>
      <c r="Q51" s="55">
        <f t="shared" si="11"/>
        <v>56.521006708983478</v>
      </c>
      <c r="R51" s="55">
        <f t="shared" si="12"/>
        <v>0</v>
      </c>
      <c r="S51" s="56">
        <f t="shared" si="13"/>
        <v>0</v>
      </c>
      <c r="T51" s="28">
        <f t="shared" si="14"/>
        <v>0</v>
      </c>
      <c r="U51" s="57">
        <f t="shared" si="15"/>
        <v>819166</v>
      </c>
      <c r="V51" s="57" t="e">
        <f t="shared" si="3"/>
        <v>#REF!</v>
      </c>
      <c r="W51" s="57">
        <f t="shared" si="16"/>
        <v>0</v>
      </c>
      <c r="X51" s="50" t="e">
        <f t="shared" si="17"/>
        <v>#REF!</v>
      </c>
      <c r="Y51" s="58" t="e">
        <f t="shared" si="18"/>
        <v>#REF!</v>
      </c>
      <c r="AA51" s="28">
        <f t="shared" si="19"/>
        <v>0</v>
      </c>
      <c r="AB51" s="28">
        <f t="shared" si="20"/>
        <v>0</v>
      </c>
      <c r="AC51" s="28" t="e">
        <f t="shared" si="21"/>
        <v>#REF!</v>
      </c>
      <c r="AD51" s="55" t="e">
        <f t="shared" si="22"/>
        <v>#REF!</v>
      </c>
      <c r="AG51" s="61" t="str">
        <f t="shared" si="23"/>
        <v>042</v>
      </c>
      <c r="AH51" s="62" t="str">
        <f t="shared" si="24"/>
        <v>Bridgewater</v>
      </c>
      <c r="AI51" s="63">
        <f t="shared" si="25"/>
        <v>0.55008792746925306</v>
      </c>
      <c r="AJ51" s="64">
        <f t="shared" si="4"/>
        <v>55.01</v>
      </c>
      <c r="AK51" s="63">
        <f t="shared" si="26"/>
        <v>4.3799999999999999E-2</v>
      </c>
      <c r="AL51" s="57" t="e">
        <f t="shared" si="5"/>
        <v>#REF!</v>
      </c>
      <c r="AM51" s="65" t="e">
        <f t="shared" si="27"/>
        <v>#REF!</v>
      </c>
      <c r="AR51" s="49"/>
    </row>
    <row r="52" spans="1:44" ht="12.75" customHeight="1" x14ac:dyDescent="0.3">
      <c r="A52" s="48">
        <v>43</v>
      </c>
      <c r="B52" s="48" t="s">
        <v>106</v>
      </c>
      <c r="C52" s="49">
        <v>633643100</v>
      </c>
      <c r="D52" s="49">
        <f t="shared" si="1"/>
        <v>1705279.3384603667</v>
      </c>
      <c r="E52" s="59">
        <v>163094000</v>
      </c>
      <c r="F52" s="49">
        <f t="shared" si="28"/>
        <v>2124916.3228805242</v>
      </c>
      <c r="G52" s="49">
        <f t="shared" si="2"/>
        <v>3830196</v>
      </c>
      <c r="H52" s="50">
        <v>7624524.0450890828</v>
      </c>
      <c r="I52" s="51">
        <f t="shared" si="6"/>
        <v>0.50235214386490257</v>
      </c>
      <c r="J52" s="28">
        <f t="shared" si="7"/>
        <v>7624524</v>
      </c>
      <c r="K52" s="28">
        <f t="shared" si="8"/>
        <v>3830196</v>
      </c>
      <c r="L52" s="52">
        <f t="shared" si="9"/>
        <v>50.24</v>
      </c>
      <c r="M52" s="91"/>
      <c r="N52" s="53">
        <v>4038843</v>
      </c>
      <c r="O52" s="54">
        <v>4.6699999999999998E-2</v>
      </c>
      <c r="P52" s="28">
        <f t="shared" si="10"/>
        <v>4227457</v>
      </c>
      <c r="Q52" s="55">
        <f t="shared" si="11"/>
        <v>55.445519943279393</v>
      </c>
      <c r="R52" s="55">
        <f t="shared" si="12"/>
        <v>0</v>
      </c>
      <c r="S52" s="56">
        <f t="shared" si="13"/>
        <v>0</v>
      </c>
      <c r="T52" s="28">
        <f t="shared" si="14"/>
        <v>0</v>
      </c>
      <c r="U52" s="57">
        <f t="shared" si="15"/>
        <v>397261</v>
      </c>
      <c r="V52" s="57" t="e">
        <f t="shared" si="3"/>
        <v>#REF!</v>
      </c>
      <c r="W52" s="57">
        <f t="shared" si="16"/>
        <v>0</v>
      </c>
      <c r="X52" s="50" t="e">
        <f t="shared" si="17"/>
        <v>#REF!</v>
      </c>
      <c r="Y52" s="58" t="e">
        <f t="shared" si="18"/>
        <v>#REF!</v>
      </c>
      <c r="AA52" s="28">
        <f t="shared" si="19"/>
        <v>0</v>
      </c>
      <c r="AB52" s="28">
        <f t="shared" si="20"/>
        <v>0</v>
      </c>
      <c r="AC52" s="28" t="e">
        <f t="shared" si="21"/>
        <v>#REF!</v>
      </c>
      <c r="AD52" s="55" t="e">
        <f t="shared" si="22"/>
        <v>#REF!</v>
      </c>
      <c r="AG52" s="61" t="str">
        <f t="shared" si="23"/>
        <v>043</v>
      </c>
      <c r="AH52" s="62" t="str">
        <f t="shared" si="24"/>
        <v>Brimfield</v>
      </c>
      <c r="AI52" s="63">
        <f t="shared" si="25"/>
        <v>0.50235214386490257</v>
      </c>
      <c r="AJ52" s="64">
        <f t="shared" si="4"/>
        <v>50.24</v>
      </c>
      <c r="AK52" s="63">
        <f t="shared" si="26"/>
        <v>4.6699999999999998E-2</v>
      </c>
      <c r="AL52" s="57" t="e">
        <f t="shared" si="5"/>
        <v>#REF!</v>
      </c>
      <c r="AM52" s="65" t="e">
        <f t="shared" si="27"/>
        <v>#REF!</v>
      </c>
      <c r="AR52" s="49"/>
    </row>
    <row r="53" spans="1:44" ht="12.75" customHeight="1" x14ac:dyDescent="0.3">
      <c r="A53" s="48">
        <v>44</v>
      </c>
      <c r="B53" s="48" t="s">
        <v>107</v>
      </c>
      <c r="C53" s="49">
        <v>13372827900</v>
      </c>
      <c r="D53" s="49">
        <f t="shared" si="1"/>
        <v>35989356.018642567</v>
      </c>
      <c r="E53" s="59">
        <v>2658718000</v>
      </c>
      <c r="F53" s="49">
        <f t="shared" si="28"/>
        <v>34639859.689113408</v>
      </c>
      <c r="G53" s="49">
        <f t="shared" si="2"/>
        <v>70629216</v>
      </c>
      <c r="H53" s="50">
        <v>369254260.01172161</v>
      </c>
      <c r="I53" s="51">
        <f t="shared" si="6"/>
        <v>0.19127529090052461</v>
      </c>
      <c r="J53" s="28">
        <f t="shared" si="7"/>
        <v>369254260</v>
      </c>
      <c r="K53" s="28">
        <f t="shared" si="8"/>
        <v>70629216</v>
      </c>
      <c r="L53" s="52">
        <f t="shared" si="9"/>
        <v>19.13</v>
      </c>
      <c r="M53" s="91"/>
      <c r="N53" s="53">
        <v>62644712</v>
      </c>
      <c r="O53" s="54">
        <v>6.1200000000000004E-2</v>
      </c>
      <c r="P53" s="28">
        <f t="shared" si="10"/>
        <v>66478568</v>
      </c>
      <c r="Q53" s="55">
        <f t="shared" si="11"/>
        <v>18.003466770536299</v>
      </c>
      <c r="R53" s="55">
        <f t="shared" si="12"/>
        <v>1.1265332294636998</v>
      </c>
      <c r="S53" s="56">
        <f t="shared" si="13"/>
        <v>0</v>
      </c>
      <c r="T53" s="28">
        <f t="shared" si="14"/>
        <v>0</v>
      </c>
      <c r="U53" s="57">
        <f t="shared" si="15"/>
        <v>0</v>
      </c>
      <c r="V53" s="57" t="e">
        <f t="shared" si="3"/>
        <v>#REF!</v>
      </c>
      <c r="W53" s="57">
        <f t="shared" si="16"/>
        <v>0</v>
      </c>
      <c r="X53" s="50" t="e">
        <f t="shared" si="17"/>
        <v>#REF!</v>
      </c>
      <c r="Y53" s="58" t="e">
        <f t="shared" si="18"/>
        <v>#REF!</v>
      </c>
      <c r="AA53" s="28">
        <f t="shared" si="19"/>
        <v>-4150648</v>
      </c>
      <c r="AB53" s="28">
        <f t="shared" si="20"/>
        <v>-4150648</v>
      </c>
      <c r="AC53" s="28">
        <f t="shared" si="21"/>
        <v>0</v>
      </c>
      <c r="AD53" s="55" t="e">
        <f t="shared" si="22"/>
        <v>#REF!</v>
      </c>
      <c r="AG53" s="61" t="str">
        <f t="shared" si="23"/>
        <v>044</v>
      </c>
      <c r="AH53" s="62" t="str">
        <f t="shared" si="24"/>
        <v>Brockton</v>
      </c>
      <c r="AI53" s="63">
        <f t="shared" si="25"/>
        <v>0.19127529090052461</v>
      </c>
      <c r="AJ53" s="64">
        <f t="shared" si="4"/>
        <v>19.13</v>
      </c>
      <c r="AK53" s="63">
        <f t="shared" si="26"/>
        <v>6.1200000000000004E-2</v>
      </c>
      <c r="AL53" s="57" t="e">
        <f t="shared" si="5"/>
        <v>#REF!</v>
      </c>
      <c r="AM53" s="65" t="e">
        <f t="shared" si="27"/>
        <v>#REF!</v>
      </c>
      <c r="AR53" s="49"/>
    </row>
    <row r="54" spans="1:44" ht="12.75" customHeight="1" x14ac:dyDescent="0.3">
      <c r="A54" s="48">
        <v>45</v>
      </c>
      <c r="B54" s="48" t="s">
        <v>108</v>
      </c>
      <c r="C54" s="49">
        <v>450218000</v>
      </c>
      <c r="D54" s="49">
        <f t="shared" si="1"/>
        <v>1211640.2012472784</v>
      </c>
      <c r="E54" s="59">
        <v>117860000</v>
      </c>
      <c r="F54" s="49">
        <f t="shared" si="28"/>
        <v>1535572.355909467</v>
      </c>
      <c r="G54" s="49">
        <f t="shared" si="2"/>
        <v>2747213</v>
      </c>
      <c r="H54" s="50">
        <v>6770953.2774223872</v>
      </c>
      <c r="I54" s="51">
        <f t="shared" si="6"/>
        <v>0.40573504016938483</v>
      </c>
      <c r="J54" s="28">
        <f t="shared" si="7"/>
        <v>6770953</v>
      </c>
      <c r="K54" s="28">
        <f t="shared" si="8"/>
        <v>2747213</v>
      </c>
      <c r="L54" s="52">
        <f t="shared" si="9"/>
        <v>40.57</v>
      </c>
      <c r="M54" s="91"/>
      <c r="N54" s="53">
        <v>2825359</v>
      </c>
      <c r="O54" s="54">
        <v>4.82E-2</v>
      </c>
      <c r="P54" s="28">
        <f t="shared" si="10"/>
        <v>2961541</v>
      </c>
      <c r="Q54" s="55">
        <f t="shared" si="11"/>
        <v>43.738907634693057</v>
      </c>
      <c r="R54" s="55">
        <f t="shared" si="12"/>
        <v>0</v>
      </c>
      <c r="S54" s="56">
        <f t="shared" si="13"/>
        <v>0</v>
      </c>
      <c r="T54" s="28">
        <f t="shared" si="14"/>
        <v>0</v>
      </c>
      <c r="U54" s="57">
        <f t="shared" si="15"/>
        <v>214328</v>
      </c>
      <c r="V54" s="57" t="e">
        <f t="shared" si="3"/>
        <v>#REF!</v>
      </c>
      <c r="W54" s="57">
        <f t="shared" si="16"/>
        <v>0</v>
      </c>
      <c r="X54" s="50" t="e">
        <f t="shared" si="17"/>
        <v>#REF!</v>
      </c>
      <c r="Y54" s="58" t="e">
        <f t="shared" si="18"/>
        <v>#REF!</v>
      </c>
      <c r="AA54" s="28">
        <f t="shared" si="19"/>
        <v>0</v>
      </c>
      <c r="AB54" s="28">
        <f t="shared" si="20"/>
        <v>0</v>
      </c>
      <c r="AC54" s="28" t="e">
        <f t="shared" si="21"/>
        <v>#REF!</v>
      </c>
      <c r="AD54" s="55" t="e">
        <f t="shared" si="22"/>
        <v>#REF!</v>
      </c>
      <c r="AG54" s="61" t="str">
        <f t="shared" si="23"/>
        <v>045</v>
      </c>
      <c r="AH54" s="62" t="str">
        <f t="shared" si="24"/>
        <v>Brookfield</v>
      </c>
      <c r="AI54" s="63">
        <f t="shared" si="25"/>
        <v>0.40573504016938483</v>
      </c>
      <c r="AJ54" s="64">
        <f t="shared" si="4"/>
        <v>40.57</v>
      </c>
      <c r="AK54" s="63">
        <f t="shared" si="26"/>
        <v>4.82E-2</v>
      </c>
      <c r="AL54" s="57" t="e">
        <f t="shared" si="5"/>
        <v>#REF!</v>
      </c>
      <c r="AM54" s="65" t="e">
        <f t="shared" si="27"/>
        <v>#REF!</v>
      </c>
      <c r="AR54" s="49"/>
    </row>
    <row r="55" spans="1:44" ht="12.75" customHeight="1" x14ac:dyDescent="0.3">
      <c r="A55" s="48">
        <v>46</v>
      </c>
      <c r="B55" s="48" t="s">
        <v>109</v>
      </c>
      <c r="C55" s="49">
        <v>33768586100</v>
      </c>
      <c r="D55" s="49">
        <f t="shared" si="1"/>
        <v>90879032.953013986</v>
      </c>
      <c r="E55" s="59">
        <v>6579932000</v>
      </c>
      <c r="F55" s="49">
        <f t="shared" si="28"/>
        <v>85728505.709859923</v>
      </c>
      <c r="G55" s="49">
        <f t="shared" si="2"/>
        <v>176607539</v>
      </c>
      <c r="H55" s="50">
        <v>95312162.890479997</v>
      </c>
      <c r="I55" s="51">
        <f t="shared" si="6"/>
        <v>1.8529381103535945</v>
      </c>
      <c r="J55" s="28">
        <f t="shared" si="7"/>
        <v>95312163</v>
      </c>
      <c r="K55" s="28">
        <f t="shared" si="8"/>
        <v>95312163</v>
      </c>
      <c r="L55" s="52">
        <f t="shared" si="9"/>
        <v>100</v>
      </c>
      <c r="M55" s="91"/>
      <c r="N55" s="53">
        <v>75894845</v>
      </c>
      <c r="O55" s="54">
        <v>0.04</v>
      </c>
      <c r="P55" s="28">
        <f t="shared" si="10"/>
        <v>78930639</v>
      </c>
      <c r="Q55" s="55">
        <f t="shared" si="11"/>
        <v>82.812766604296399</v>
      </c>
      <c r="R55" s="55">
        <f t="shared" si="12"/>
        <v>17.187233395703601</v>
      </c>
      <c r="S55" s="56">
        <f t="shared" si="13"/>
        <v>0.02</v>
      </c>
      <c r="T55" s="28">
        <f t="shared" si="14"/>
        <v>1517897</v>
      </c>
      <c r="U55" s="57">
        <f t="shared" si="15"/>
        <v>0</v>
      </c>
      <c r="V55" s="57" t="e">
        <f t="shared" si="3"/>
        <v>#REF!</v>
      </c>
      <c r="W55" s="57">
        <f t="shared" si="16"/>
        <v>14863627</v>
      </c>
      <c r="X55" s="50" t="e">
        <f t="shared" si="17"/>
        <v>#REF!</v>
      </c>
      <c r="Y55" s="58" t="e">
        <f t="shared" si="18"/>
        <v>#REF!</v>
      </c>
      <c r="AA55" s="28">
        <f t="shared" si="19"/>
        <v>-16381524</v>
      </c>
      <c r="AB55" s="28">
        <f t="shared" si="20"/>
        <v>0</v>
      </c>
      <c r="AC55" s="28">
        <f t="shared" si="21"/>
        <v>0</v>
      </c>
      <c r="AD55" s="55" t="e">
        <f t="shared" si="22"/>
        <v>#REF!</v>
      </c>
      <c r="AG55" s="61" t="str">
        <f t="shared" si="23"/>
        <v>046</v>
      </c>
      <c r="AH55" s="62" t="str">
        <f t="shared" si="24"/>
        <v>Brookline</v>
      </c>
      <c r="AI55" s="63">
        <f t="shared" si="25"/>
        <v>1.8529381103535945</v>
      </c>
      <c r="AJ55" s="64">
        <f t="shared" si="4"/>
        <v>100</v>
      </c>
      <c r="AK55" s="63">
        <f t="shared" si="26"/>
        <v>0.04</v>
      </c>
      <c r="AL55" s="57" t="e">
        <f t="shared" si="5"/>
        <v>#REF!</v>
      </c>
      <c r="AM55" s="65" t="e">
        <f t="shared" si="27"/>
        <v>#REF!</v>
      </c>
      <c r="AR55" s="49"/>
    </row>
    <row r="56" spans="1:44" ht="12.75" customHeight="1" x14ac:dyDescent="0.3">
      <c r="A56" s="48">
        <v>47</v>
      </c>
      <c r="B56" s="48" t="s">
        <v>110</v>
      </c>
      <c r="C56" s="49">
        <v>301585500</v>
      </c>
      <c r="D56" s="49">
        <f t="shared" si="1"/>
        <v>811635.95394511346</v>
      </c>
      <c r="E56" s="59">
        <v>46961232.5</v>
      </c>
      <c r="F56" s="49">
        <f t="shared" si="28"/>
        <v>611847.70427996968</v>
      </c>
      <c r="G56" s="49">
        <f t="shared" si="2"/>
        <v>1423484</v>
      </c>
      <c r="H56" s="50">
        <v>3028001.2836691798</v>
      </c>
      <c r="I56" s="51">
        <f t="shared" si="6"/>
        <v>0.47010680202720839</v>
      </c>
      <c r="J56" s="28">
        <f t="shared" si="7"/>
        <v>3028001</v>
      </c>
      <c r="K56" s="28">
        <f t="shared" si="8"/>
        <v>1423484</v>
      </c>
      <c r="L56" s="52">
        <f t="shared" si="9"/>
        <v>47.01</v>
      </c>
      <c r="M56" s="91"/>
      <c r="N56" s="53">
        <v>1584623</v>
      </c>
      <c r="O56" s="54">
        <v>3.4500000000000003E-2</v>
      </c>
      <c r="P56" s="28">
        <f t="shared" si="10"/>
        <v>1639292</v>
      </c>
      <c r="Q56" s="55">
        <f t="shared" si="11"/>
        <v>54.137757762559083</v>
      </c>
      <c r="R56" s="55">
        <f t="shared" si="12"/>
        <v>0</v>
      </c>
      <c r="S56" s="56">
        <f t="shared" si="13"/>
        <v>0</v>
      </c>
      <c r="T56" s="28">
        <f t="shared" si="14"/>
        <v>0</v>
      </c>
      <c r="U56" s="57">
        <f t="shared" si="15"/>
        <v>215808</v>
      </c>
      <c r="V56" s="57" t="e">
        <f t="shared" si="3"/>
        <v>#REF!</v>
      </c>
      <c r="W56" s="57">
        <f t="shared" si="16"/>
        <v>0</v>
      </c>
      <c r="X56" s="50" t="e">
        <f t="shared" si="17"/>
        <v>#REF!</v>
      </c>
      <c r="Y56" s="58" t="e">
        <f t="shared" si="18"/>
        <v>#REF!</v>
      </c>
      <c r="AA56" s="28">
        <f t="shared" si="19"/>
        <v>0</v>
      </c>
      <c r="AB56" s="28">
        <f t="shared" si="20"/>
        <v>0</v>
      </c>
      <c r="AC56" s="28" t="e">
        <f t="shared" si="21"/>
        <v>#REF!</v>
      </c>
      <c r="AD56" s="55" t="e">
        <f t="shared" si="22"/>
        <v>#REF!</v>
      </c>
      <c r="AG56" s="61" t="str">
        <f t="shared" si="23"/>
        <v>047</v>
      </c>
      <c r="AH56" s="62" t="str">
        <f t="shared" si="24"/>
        <v>Buckland</v>
      </c>
      <c r="AI56" s="63">
        <f t="shared" si="25"/>
        <v>0.47010680202720839</v>
      </c>
      <c r="AJ56" s="64">
        <f t="shared" si="4"/>
        <v>47.01</v>
      </c>
      <c r="AK56" s="63">
        <f t="shared" si="26"/>
        <v>3.4500000000000003E-2</v>
      </c>
      <c r="AL56" s="57" t="e">
        <f t="shared" si="5"/>
        <v>#REF!</v>
      </c>
      <c r="AM56" s="65" t="e">
        <f t="shared" si="27"/>
        <v>#REF!</v>
      </c>
      <c r="AR56" s="49"/>
    </row>
    <row r="57" spans="1:44" ht="12.75" customHeight="1" x14ac:dyDescent="0.3">
      <c r="A57" s="48">
        <v>48</v>
      </c>
      <c r="B57" s="48" t="s">
        <v>111</v>
      </c>
      <c r="C57" s="49">
        <v>10328040400</v>
      </c>
      <c r="D57" s="49">
        <f t="shared" si="1"/>
        <v>27795132.466374118</v>
      </c>
      <c r="E57" s="59">
        <v>1701224000</v>
      </c>
      <c r="F57" s="49">
        <f t="shared" si="28"/>
        <v>22164878.208125971</v>
      </c>
      <c r="G57" s="49">
        <f t="shared" si="2"/>
        <v>49960011</v>
      </c>
      <c r="H57" s="50">
        <v>53432879.375274189</v>
      </c>
      <c r="I57" s="51">
        <f t="shared" si="6"/>
        <v>0.9350050303132037</v>
      </c>
      <c r="J57" s="28">
        <f t="shared" si="7"/>
        <v>53432879</v>
      </c>
      <c r="K57" s="28">
        <f t="shared" si="8"/>
        <v>49960011</v>
      </c>
      <c r="L57" s="52">
        <f t="shared" si="9"/>
        <v>93.5</v>
      </c>
      <c r="M57" s="91"/>
      <c r="N57" s="53">
        <v>40915575</v>
      </c>
      <c r="O57" s="54">
        <v>5.3100000000000008E-2</v>
      </c>
      <c r="P57" s="28">
        <f t="shared" si="10"/>
        <v>43088192</v>
      </c>
      <c r="Q57" s="55">
        <f t="shared" si="11"/>
        <v>80.639846670772627</v>
      </c>
      <c r="R57" s="55">
        <f t="shared" si="12"/>
        <v>12.860153329227373</v>
      </c>
      <c r="S57" s="56">
        <f t="shared" si="13"/>
        <v>0.02</v>
      </c>
      <c r="T57" s="28">
        <f t="shared" si="14"/>
        <v>818312</v>
      </c>
      <c r="U57" s="57">
        <f t="shared" si="15"/>
        <v>0</v>
      </c>
      <c r="V57" s="57" t="e">
        <f t="shared" si="3"/>
        <v>#REF!</v>
      </c>
      <c r="W57" s="57">
        <f t="shared" si="16"/>
        <v>0</v>
      </c>
      <c r="X57" s="50" t="e">
        <f t="shared" si="17"/>
        <v>#REF!</v>
      </c>
      <c r="Y57" s="58" t="e">
        <f t="shared" si="18"/>
        <v>#REF!</v>
      </c>
      <c r="AA57" s="28">
        <f t="shared" si="19"/>
        <v>-6871819</v>
      </c>
      <c r="AB57" s="28">
        <f t="shared" si="20"/>
        <v>-6053507</v>
      </c>
      <c r="AC57" s="28">
        <f t="shared" si="21"/>
        <v>0</v>
      </c>
      <c r="AD57" s="55" t="e">
        <f t="shared" si="22"/>
        <v>#REF!</v>
      </c>
      <c r="AG57" s="61" t="str">
        <f t="shared" si="23"/>
        <v>048</v>
      </c>
      <c r="AH57" s="62" t="str">
        <f t="shared" si="24"/>
        <v>Burlington</v>
      </c>
      <c r="AI57" s="63">
        <f t="shared" si="25"/>
        <v>0.9350050303132037</v>
      </c>
      <c r="AJ57" s="64">
        <f t="shared" si="4"/>
        <v>93.5</v>
      </c>
      <c r="AK57" s="63">
        <f t="shared" si="26"/>
        <v>5.3100000000000008E-2</v>
      </c>
      <c r="AL57" s="57" t="e">
        <f t="shared" si="5"/>
        <v>#REF!</v>
      </c>
      <c r="AM57" s="65" t="e">
        <f t="shared" si="27"/>
        <v>#REF!</v>
      </c>
      <c r="AR57" s="49"/>
    </row>
    <row r="58" spans="1:44" ht="12.75" customHeight="1" x14ac:dyDescent="0.3">
      <c r="A58" s="48">
        <v>49</v>
      </c>
      <c r="B58" s="48" t="s">
        <v>112</v>
      </c>
      <c r="C58" s="49">
        <v>85379281500</v>
      </c>
      <c r="D58" s="49">
        <f t="shared" si="1"/>
        <v>229775286.23690754</v>
      </c>
      <c r="E58" s="59">
        <v>10385958000</v>
      </c>
      <c r="F58" s="49">
        <f t="shared" si="28"/>
        <v>135316392.28268093</v>
      </c>
      <c r="G58" s="49">
        <f t="shared" si="2"/>
        <v>365091679</v>
      </c>
      <c r="H58" s="50">
        <v>129510666.66434997</v>
      </c>
      <c r="I58" s="51">
        <f t="shared" si="6"/>
        <v>2.8190085681992536</v>
      </c>
      <c r="J58" s="28">
        <f t="shared" si="7"/>
        <v>129510667</v>
      </c>
      <c r="K58" s="28">
        <f t="shared" si="8"/>
        <v>129510667</v>
      </c>
      <c r="L58" s="52">
        <f t="shared" si="9"/>
        <v>100</v>
      </c>
      <c r="M58" s="91"/>
      <c r="N58" s="53">
        <v>98144857</v>
      </c>
      <c r="O58" s="54">
        <v>5.4399999999999997E-2</v>
      </c>
      <c r="P58" s="28">
        <f t="shared" si="10"/>
        <v>103483937</v>
      </c>
      <c r="Q58" s="55">
        <f t="shared" si="11"/>
        <v>79.903794540875239</v>
      </c>
      <c r="R58" s="55">
        <f t="shared" si="12"/>
        <v>20.096205459124761</v>
      </c>
      <c r="S58" s="56">
        <f t="shared" si="13"/>
        <v>0.02</v>
      </c>
      <c r="T58" s="28">
        <f t="shared" si="14"/>
        <v>1962897</v>
      </c>
      <c r="U58" s="57">
        <f t="shared" si="15"/>
        <v>0</v>
      </c>
      <c r="V58" s="57" t="e">
        <f t="shared" si="3"/>
        <v>#REF!</v>
      </c>
      <c r="W58" s="57">
        <f t="shared" si="16"/>
        <v>24063833</v>
      </c>
      <c r="X58" s="50" t="e">
        <f t="shared" si="17"/>
        <v>#REF!</v>
      </c>
      <c r="Y58" s="58" t="e">
        <f t="shared" si="18"/>
        <v>#REF!</v>
      </c>
      <c r="AA58" s="28">
        <f t="shared" si="19"/>
        <v>-26026730</v>
      </c>
      <c r="AB58" s="28">
        <f t="shared" si="20"/>
        <v>0</v>
      </c>
      <c r="AC58" s="28">
        <f t="shared" si="21"/>
        <v>0</v>
      </c>
      <c r="AD58" s="55" t="e">
        <f t="shared" si="22"/>
        <v>#REF!</v>
      </c>
      <c r="AG58" s="61" t="str">
        <f t="shared" si="23"/>
        <v>049</v>
      </c>
      <c r="AH58" s="62" t="str">
        <f t="shared" si="24"/>
        <v>Cambridge</v>
      </c>
      <c r="AI58" s="63">
        <f t="shared" si="25"/>
        <v>2.8190085681992536</v>
      </c>
      <c r="AJ58" s="64">
        <f t="shared" si="4"/>
        <v>100</v>
      </c>
      <c r="AK58" s="63">
        <f t="shared" si="26"/>
        <v>5.4399999999999997E-2</v>
      </c>
      <c r="AL58" s="57" t="e">
        <f t="shared" si="5"/>
        <v>#REF!</v>
      </c>
      <c r="AM58" s="65" t="e">
        <f t="shared" si="27"/>
        <v>#REF!</v>
      </c>
      <c r="AR58" s="49"/>
    </row>
    <row r="59" spans="1:44" ht="12.75" customHeight="1" x14ac:dyDescent="0.3">
      <c r="A59" s="48">
        <v>50</v>
      </c>
      <c r="B59" s="48" t="s">
        <v>113</v>
      </c>
      <c r="C59" s="49">
        <v>8267137500</v>
      </c>
      <c r="D59" s="49">
        <f t="shared" si="1"/>
        <v>22248768.694807675</v>
      </c>
      <c r="E59" s="59">
        <v>1899193000</v>
      </c>
      <c r="F59" s="49">
        <f t="shared" si="28"/>
        <v>24744173.335625049</v>
      </c>
      <c r="G59" s="49">
        <f t="shared" si="2"/>
        <v>46992942</v>
      </c>
      <c r="H59" s="50">
        <v>49651785.834880896</v>
      </c>
      <c r="I59" s="51">
        <f t="shared" si="6"/>
        <v>0.94645018723550056</v>
      </c>
      <c r="J59" s="28">
        <f t="shared" si="7"/>
        <v>49651786</v>
      </c>
      <c r="K59" s="28">
        <f t="shared" si="8"/>
        <v>46992942</v>
      </c>
      <c r="L59" s="52">
        <f t="shared" si="9"/>
        <v>94.65</v>
      </c>
      <c r="M59" s="91"/>
      <c r="N59" s="53">
        <v>38070410</v>
      </c>
      <c r="O59" s="54">
        <v>4.9000000000000002E-2</v>
      </c>
      <c r="P59" s="28">
        <f t="shared" si="10"/>
        <v>39935860</v>
      </c>
      <c r="Q59" s="55">
        <f t="shared" si="11"/>
        <v>80.431870331529225</v>
      </c>
      <c r="R59" s="55">
        <f t="shared" si="12"/>
        <v>14.21812966847078</v>
      </c>
      <c r="S59" s="56">
        <f t="shared" si="13"/>
        <v>0.02</v>
      </c>
      <c r="T59" s="28">
        <f t="shared" si="14"/>
        <v>761408</v>
      </c>
      <c r="U59" s="57">
        <f t="shared" si="15"/>
        <v>0</v>
      </c>
      <c r="V59" s="57" t="e">
        <f t="shared" si="3"/>
        <v>#REF!</v>
      </c>
      <c r="W59" s="57">
        <f t="shared" si="16"/>
        <v>0</v>
      </c>
      <c r="X59" s="50" t="e">
        <f t="shared" si="17"/>
        <v>#REF!</v>
      </c>
      <c r="Y59" s="58" t="e">
        <f t="shared" si="18"/>
        <v>#REF!</v>
      </c>
      <c r="AA59" s="28">
        <f t="shared" si="19"/>
        <v>-7057082</v>
      </c>
      <c r="AB59" s="28">
        <f t="shared" si="20"/>
        <v>-6295674</v>
      </c>
      <c r="AC59" s="28">
        <f t="shared" si="21"/>
        <v>0</v>
      </c>
      <c r="AD59" s="55" t="e">
        <f t="shared" si="22"/>
        <v>#REF!</v>
      </c>
      <c r="AG59" s="61" t="str">
        <f t="shared" si="23"/>
        <v>050</v>
      </c>
      <c r="AH59" s="62" t="str">
        <f t="shared" si="24"/>
        <v>Canton</v>
      </c>
      <c r="AI59" s="63">
        <f t="shared" si="25"/>
        <v>0.94645018723550056</v>
      </c>
      <c r="AJ59" s="64">
        <f t="shared" si="4"/>
        <v>94.65</v>
      </c>
      <c r="AK59" s="63">
        <f t="shared" si="26"/>
        <v>4.9000000000000002E-2</v>
      </c>
      <c r="AL59" s="57" t="e">
        <f t="shared" si="5"/>
        <v>#REF!</v>
      </c>
      <c r="AM59" s="65" t="e">
        <f t="shared" si="27"/>
        <v>#REF!</v>
      </c>
      <c r="AR59" s="49"/>
    </row>
    <row r="60" spans="1:44" ht="12.75" customHeight="1" x14ac:dyDescent="0.3">
      <c r="A60" s="48">
        <v>51</v>
      </c>
      <c r="B60" s="48" t="s">
        <v>114</v>
      </c>
      <c r="C60" s="49">
        <v>2503552100</v>
      </c>
      <c r="D60" s="49">
        <f t="shared" si="1"/>
        <v>6737634.590969367</v>
      </c>
      <c r="E60" s="59">
        <v>812467000</v>
      </c>
      <c r="F60" s="49">
        <f t="shared" si="28"/>
        <v>10585456.179269446</v>
      </c>
      <c r="G60" s="49">
        <f t="shared" si="2"/>
        <v>17323091</v>
      </c>
      <c r="H60" s="50">
        <v>11422234.397006011</v>
      </c>
      <c r="I60" s="51">
        <f t="shared" si="6"/>
        <v>1.5166114087573548</v>
      </c>
      <c r="J60" s="28">
        <f t="shared" si="7"/>
        <v>11422234</v>
      </c>
      <c r="K60" s="28">
        <f t="shared" si="8"/>
        <v>11422234</v>
      </c>
      <c r="L60" s="52">
        <f t="shared" si="9"/>
        <v>100</v>
      </c>
      <c r="M60" s="91"/>
      <c r="N60" s="53">
        <v>9108254</v>
      </c>
      <c r="O60" s="54">
        <v>3.8899999999999997E-2</v>
      </c>
      <c r="P60" s="28">
        <f t="shared" si="10"/>
        <v>9462565</v>
      </c>
      <c r="Q60" s="55">
        <f t="shared" si="11"/>
        <v>82.843379597255705</v>
      </c>
      <c r="R60" s="55">
        <f t="shared" si="12"/>
        <v>17.156620402744295</v>
      </c>
      <c r="S60" s="56">
        <f t="shared" si="13"/>
        <v>0.02</v>
      </c>
      <c r="T60" s="28">
        <f t="shared" si="14"/>
        <v>182165</v>
      </c>
      <c r="U60" s="57">
        <f t="shared" si="15"/>
        <v>0</v>
      </c>
      <c r="V60" s="57" t="e">
        <f t="shared" si="3"/>
        <v>#REF!</v>
      </c>
      <c r="W60" s="57">
        <f t="shared" si="16"/>
        <v>0</v>
      </c>
      <c r="X60" s="50" t="e">
        <f t="shared" si="17"/>
        <v>#REF!</v>
      </c>
      <c r="Y60" s="58" t="e">
        <f t="shared" si="18"/>
        <v>#REF!</v>
      </c>
      <c r="AA60" s="28">
        <f t="shared" si="19"/>
        <v>-1959669</v>
      </c>
      <c r="AB60" s="28">
        <f t="shared" si="20"/>
        <v>-1777504</v>
      </c>
      <c r="AC60" s="28">
        <f t="shared" si="21"/>
        <v>0</v>
      </c>
      <c r="AD60" s="55" t="e">
        <f t="shared" si="22"/>
        <v>#REF!</v>
      </c>
      <c r="AG60" s="61" t="str">
        <f t="shared" si="23"/>
        <v>051</v>
      </c>
      <c r="AH60" s="62" t="str">
        <f t="shared" si="24"/>
        <v>Carlisle</v>
      </c>
      <c r="AI60" s="63">
        <f t="shared" si="25"/>
        <v>1.5166114087573548</v>
      </c>
      <c r="AJ60" s="64">
        <f t="shared" si="4"/>
        <v>100</v>
      </c>
      <c r="AK60" s="63">
        <f t="shared" si="26"/>
        <v>3.8899999999999997E-2</v>
      </c>
      <c r="AL60" s="57" t="e">
        <f t="shared" si="5"/>
        <v>#REF!</v>
      </c>
      <c r="AM60" s="65" t="e">
        <f t="shared" si="27"/>
        <v>#REF!</v>
      </c>
      <c r="AR60" s="49"/>
    </row>
    <row r="61" spans="1:44" ht="12.75" customHeight="1" x14ac:dyDescent="0.3">
      <c r="A61" s="48">
        <v>52</v>
      </c>
      <c r="B61" s="48" t="s">
        <v>115</v>
      </c>
      <c r="C61" s="49">
        <v>2209528700</v>
      </c>
      <c r="D61" s="49">
        <f t="shared" si="1"/>
        <v>5946349.9876274103</v>
      </c>
      <c r="E61" s="59">
        <v>463790000</v>
      </c>
      <c r="F61" s="49">
        <f t="shared" si="28"/>
        <v>6042619.234237669</v>
      </c>
      <c r="G61" s="49">
        <f t="shared" si="2"/>
        <v>11988969</v>
      </c>
      <c r="H61" s="50">
        <v>23251516.635289758</v>
      </c>
      <c r="I61" s="51">
        <f t="shared" si="6"/>
        <v>0.51562094585279061</v>
      </c>
      <c r="J61" s="28">
        <f t="shared" si="7"/>
        <v>23251517</v>
      </c>
      <c r="K61" s="28">
        <f t="shared" si="8"/>
        <v>11988969</v>
      </c>
      <c r="L61" s="52">
        <f t="shared" si="9"/>
        <v>51.56</v>
      </c>
      <c r="M61" s="91"/>
      <c r="N61" s="53">
        <v>12252390</v>
      </c>
      <c r="O61" s="54">
        <v>4.24E-2</v>
      </c>
      <c r="P61" s="28">
        <f t="shared" si="10"/>
        <v>12771891</v>
      </c>
      <c r="Q61" s="55">
        <f t="shared" si="11"/>
        <v>54.929281389823792</v>
      </c>
      <c r="R61" s="55">
        <f t="shared" si="12"/>
        <v>0</v>
      </c>
      <c r="S61" s="56">
        <f t="shared" si="13"/>
        <v>0</v>
      </c>
      <c r="T61" s="28">
        <f t="shared" si="14"/>
        <v>0</v>
      </c>
      <c r="U61" s="57">
        <f t="shared" si="15"/>
        <v>782922</v>
      </c>
      <c r="V61" s="57" t="e">
        <f t="shared" si="3"/>
        <v>#REF!</v>
      </c>
      <c r="W61" s="57">
        <f t="shared" si="16"/>
        <v>0</v>
      </c>
      <c r="X61" s="50" t="e">
        <f t="shared" si="17"/>
        <v>#REF!</v>
      </c>
      <c r="Y61" s="58" t="e">
        <f t="shared" si="18"/>
        <v>#REF!</v>
      </c>
      <c r="AA61" s="28">
        <f t="shared" si="19"/>
        <v>0</v>
      </c>
      <c r="AB61" s="28">
        <f t="shared" si="20"/>
        <v>0</v>
      </c>
      <c r="AC61" s="28" t="e">
        <f t="shared" si="21"/>
        <v>#REF!</v>
      </c>
      <c r="AD61" s="55" t="e">
        <f t="shared" si="22"/>
        <v>#REF!</v>
      </c>
      <c r="AG61" s="61" t="str">
        <f t="shared" si="23"/>
        <v>052</v>
      </c>
      <c r="AH61" s="62" t="str">
        <f t="shared" si="24"/>
        <v>Carver</v>
      </c>
      <c r="AI61" s="63">
        <f t="shared" si="25"/>
        <v>0.51562094585279061</v>
      </c>
      <c r="AJ61" s="64">
        <f t="shared" si="4"/>
        <v>51.56</v>
      </c>
      <c r="AK61" s="63">
        <f t="shared" si="26"/>
        <v>4.24E-2</v>
      </c>
      <c r="AL61" s="57" t="e">
        <f t="shared" si="5"/>
        <v>#REF!</v>
      </c>
      <c r="AM61" s="65" t="e">
        <f t="shared" si="27"/>
        <v>#REF!</v>
      </c>
      <c r="AR61" s="49"/>
    </row>
    <row r="62" spans="1:44" ht="12.75" customHeight="1" x14ac:dyDescent="0.3">
      <c r="A62" s="48">
        <v>53</v>
      </c>
      <c r="B62" s="48" t="s">
        <v>116</v>
      </c>
      <c r="C62" s="49">
        <v>193884300</v>
      </c>
      <c r="D62" s="49">
        <f t="shared" si="1"/>
        <v>521787.25033358886</v>
      </c>
      <c r="E62" s="59">
        <v>44571000</v>
      </c>
      <c r="F62" s="49">
        <f t="shared" si="28"/>
        <v>580705.88388970681</v>
      </c>
      <c r="G62" s="49">
        <f t="shared" si="2"/>
        <v>1102493</v>
      </c>
      <c r="H62" s="50">
        <v>1999940.3712494173</v>
      </c>
      <c r="I62" s="51">
        <f t="shared" si="6"/>
        <v>0.55126293556004502</v>
      </c>
      <c r="J62" s="28">
        <f t="shared" si="7"/>
        <v>1999940</v>
      </c>
      <c r="K62" s="28">
        <f t="shared" si="8"/>
        <v>1102493</v>
      </c>
      <c r="L62" s="52">
        <f t="shared" si="9"/>
        <v>55.13</v>
      </c>
      <c r="M62" s="91"/>
      <c r="N62" s="53">
        <v>1032778</v>
      </c>
      <c r="O62" s="54">
        <v>5.5500000000000001E-2</v>
      </c>
      <c r="P62" s="28">
        <f t="shared" si="10"/>
        <v>1090097</v>
      </c>
      <c r="Q62" s="55">
        <f t="shared" si="11"/>
        <v>54.50647507650374</v>
      </c>
      <c r="R62" s="55">
        <f t="shared" si="12"/>
        <v>0.62352492349626232</v>
      </c>
      <c r="S62" s="56">
        <f t="shared" si="13"/>
        <v>0</v>
      </c>
      <c r="T62" s="28">
        <f t="shared" si="14"/>
        <v>0</v>
      </c>
      <c r="U62" s="57">
        <f t="shared" si="15"/>
        <v>0</v>
      </c>
      <c r="V62" s="57" t="e">
        <f t="shared" si="3"/>
        <v>#REF!</v>
      </c>
      <c r="W62" s="57">
        <f t="shared" si="16"/>
        <v>0</v>
      </c>
      <c r="X62" s="50" t="e">
        <f t="shared" si="17"/>
        <v>#REF!</v>
      </c>
      <c r="Y62" s="58" t="e">
        <f t="shared" si="18"/>
        <v>#REF!</v>
      </c>
      <c r="AA62" s="28">
        <f t="shared" si="19"/>
        <v>-12396</v>
      </c>
      <c r="AB62" s="28">
        <f t="shared" si="20"/>
        <v>-12396</v>
      </c>
      <c r="AC62" s="28">
        <f t="shared" si="21"/>
        <v>0</v>
      </c>
      <c r="AD62" s="55" t="e">
        <f t="shared" si="22"/>
        <v>#REF!</v>
      </c>
      <c r="AG62" s="61" t="str">
        <f t="shared" si="23"/>
        <v>053</v>
      </c>
      <c r="AH62" s="62" t="str">
        <f t="shared" si="24"/>
        <v>Charlemont</v>
      </c>
      <c r="AI62" s="63">
        <f t="shared" si="25"/>
        <v>0.55126293556004502</v>
      </c>
      <c r="AJ62" s="64">
        <f t="shared" si="4"/>
        <v>55.13</v>
      </c>
      <c r="AK62" s="63">
        <f t="shared" si="26"/>
        <v>5.5500000000000001E-2</v>
      </c>
      <c r="AL62" s="57" t="e">
        <f t="shared" si="5"/>
        <v>#REF!</v>
      </c>
      <c r="AM62" s="65" t="e">
        <f t="shared" si="27"/>
        <v>#REF!</v>
      </c>
      <c r="AR62" s="49"/>
    </row>
    <row r="63" spans="1:44" ht="12.75" customHeight="1" x14ac:dyDescent="0.3">
      <c r="A63" s="48">
        <v>54</v>
      </c>
      <c r="B63" s="48" t="s">
        <v>117</v>
      </c>
      <c r="C63" s="49">
        <v>3079993300</v>
      </c>
      <c r="D63" s="49">
        <f t="shared" si="1"/>
        <v>8288970.4584274041</v>
      </c>
      <c r="E63" s="59">
        <v>628704000</v>
      </c>
      <c r="F63" s="49">
        <f t="shared" si="28"/>
        <v>8191247.9420473911</v>
      </c>
      <c r="G63" s="49">
        <f t="shared" si="2"/>
        <v>16480218</v>
      </c>
      <c r="H63" s="50">
        <v>29866623.352220889</v>
      </c>
      <c r="I63" s="51">
        <f t="shared" si="6"/>
        <v>0.55179381363760782</v>
      </c>
      <c r="J63" s="28">
        <f t="shared" si="7"/>
        <v>29866623</v>
      </c>
      <c r="K63" s="28">
        <f t="shared" si="8"/>
        <v>16480218</v>
      </c>
      <c r="L63" s="52">
        <f t="shared" si="9"/>
        <v>55.18</v>
      </c>
      <c r="M63" s="91"/>
      <c r="N63" s="53">
        <v>16225216</v>
      </c>
      <c r="O63" s="54">
        <v>8.649999999999998E-2</v>
      </c>
      <c r="P63" s="28">
        <f t="shared" si="10"/>
        <v>17628697</v>
      </c>
      <c r="Q63" s="55">
        <f t="shared" si="11"/>
        <v>59.024740735176302</v>
      </c>
      <c r="R63" s="55">
        <f t="shared" si="12"/>
        <v>0</v>
      </c>
      <c r="S63" s="56">
        <f t="shared" si="13"/>
        <v>0</v>
      </c>
      <c r="T63" s="28">
        <f t="shared" si="14"/>
        <v>0</v>
      </c>
      <c r="U63" s="57">
        <f t="shared" si="15"/>
        <v>1148479</v>
      </c>
      <c r="V63" s="57" t="e">
        <f t="shared" si="3"/>
        <v>#REF!</v>
      </c>
      <c r="W63" s="57">
        <f t="shared" si="16"/>
        <v>0</v>
      </c>
      <c r="X63" s="50" t="e">
        <f t="shared" si="17"/>
        <v>#REF!</v>
      </c>
      <c r="Y63" s="58" t="e">
        <f t="shared" si="18"/>
        <v>#REF!</v>
      </c>
      <c r="AA63" s="28">
        <f t="shared" si="19"/>
        <v>0</v>
      </c>
      <c r="AB63" s="28">
        <f t="shared" si="20"/>
        <v>0</v>
      </c>
      <c r="AC63" s="28" t="e">
        <f t="shared" si="21"/>
        <v>#REF!</v>
      </c>
      <c r="AD63" s="55" t="e">
        <f t="shared" si="22"/>
        <v>#REF!</v>
      </c>
      <c r="AG63" s="61" t="str">
        <f t="shared" si="23"/>
        <v>054</v>
      </c>
      <c r="AH63" s="62" t="str">
        <f t="shared" si="24"/>
        <v>Charlton</v>
      </c>
      <c r="AI63" s="63">
        <f t="shared" si="25"/>
        <v>0.55179381363760782</v>
      </c>
      <c r="AJ63" s="64">
        <f t="shared" si="4"/>
        <v>55.18</v>
      </c>
      <c r="AK63" s="63">
        <f t="shared" si="26"/>
        <v>8.649999999999998E-2</v>
      </c>
      <c r="AL63" s="57" t="e">
        <f t="shared" si="5"/>
        <v>#REF!</v>
      </c>
      <c r="AM63" s="65" t="e">
        <f t="shared" si="27"/>
        <v>#REF!</v>
      </c>
      <c r="AR63" s="49"/>
    </row>
    <row r="64" spans="1:44" ht="12.75" customHeight="1" x14ac:dyDescent="0.3">
      <c r="A64" s="48">
        <v>55</v>
      </c>
      <c r="B64" s="48" t="s">
        <v>118</v>
      </c>
      <c r="C64" s="49">
        <v>12659022000</v>
      </c>
      <c r="D64" s="49">
        <f t="shared" si="1"/>
        <v>34068340.145604409</v>
      </c>
      <c r="E64" s="59">
        <v>587301000</v>
      </c>
      <c r="F64" s="49">
        <f t="shared" si="28"/>
        <v>7651817.2424740018</v>
      </c>
      <c r="G64" s="49">
        <f t="shared" si="2"/>
        <v>41720157</v>
      </c>
      <c r="H64" s="50">
        <v>6232165.9564846223</v>
      </c>
      <c r="I64" s="51">
        <f t="shared" si="6"/>
        <v>6.6943270271212558</v>
      </c>
      <c r="J64" s="28">
        <f t="shared" si="7"/>
        <v>6232166</v>
      </c>
      <c r="K64" s="28">
        <f t="shared" si="8"/>
        <v>6232166</v>
      </c>
      <c r="L64" s="52">
        <f t="shared" si="9"/>
        <v>100</v>
      </c>
      <c r="M64" s="91"/>
      <c r="N64" s="53">
        <v>4836984</v>
      </c>
      <c r="O64" s="54">
        <v>4.4199999999999996E-2</v>
      </c>
      <c r="P64" s="28">
        <f t="shared" si="10"/>
        <v>5050779</v>
      </c>
      <c r="Q64" s="55">
        <f t="shared" si="11"/>
        <v>81.043717950813246</v>
      </c>
      <c r="R64" s="55">
        <f t="shared" si="12"/>
        <v>18.956282049186754</v>
      </c>
      <c r="S64" s="56">
        <f t="shared" si="13"/>
        <v>0.02</v>
      </c>
      <c r="T64" s="28">
        <f t="shared" si="14"/>
        <v>96740</v>
      </c>
      <c r="U64" s="57">
        <f t="shared" si="15"/>
        <v>0</v>
      </c>
      <c r="V64" s="57" t="e">
        <f t="shared" si="3"/>
        <v>#REF!</v>
      </c>
      <c r="W64" s="57">
        <f t="shared" si="16"/>
        <v>1084647</v>
      </c>
      <c r="X64" s="50" t="e">
        <f t="shared" si="17"/>
        <v>#REF!</v>
      </c>
      <c r="Y64" s="58" t="e">
        <f t="shared" si="18"/>
        <v>#REF!</v>
      </c>
      <c r="AA64" s="28">
        <f t="shared" si="19"/>
        <v>-1181387</v>
      </c>
      <c r="AB64" s="28">
        <f t="shared" si="20"/>
        <v>0</v>
      </c>
      <c r="AC64" s="28">
        <f t="shared" si="21"/>
        <v>0</v>
      </c>
      <c r="AD64" s="55" t="e">
        <f t="shared" si="22"/>
        <v>#REF!</v>
      </c>
      <c r="AG64" s="61" t="str">
        <f t="shared" si="23"/>
        <v>055</v>
      </c>
      <c r="AH64" s="62" t="str">
        <f t="shared" si="24"/>
        <v>Chatham</v>
      </c>
      <c r="AI64" s="63">
        <f t="shared" si="25"/>
        <v>6.6943270271212558</v>
      </c>
      <c r="AJ64" s="64">
        <f t="shared" si="4"/>
        <v>100</v>
      </c>
      <c r="AK64" s="63">
        <f t="shared" si="26"/>
        <v>4.4199999999999996E-2</v>
      </c>
      <c r="AL64" s="57" t="e">
        <f t="shared" si="5"/>
        <v>#REF!</v>
      </c>
      <c r="AM64" s="65" t="e">
        <f t="shared" si="27"/>
        <v>#REF!</v>
      </c>
      <c r="AR64" s="49"/>
    </row>
    <row r="65" spans="1:44" ht="12.75" customHeight="1" x14ac:dyDescent="0.3">
      <c r="A65" s="48">
        <v>56</v>
      </c>
      <c r="B65" s="48" t="s">
        <v>119</v>
      </c>
      <c r="C65" s="49">
        <v>9269831700</v>
      </c>
      <c r="D65" s="49">
        <f t="shared" si="1"/>
        <v>24947249.435865294</v>
      </c>
      <c r="E65" s="59">
        <v>2441387000</v>
      </c>
      <c r="F65" s="49">
        <f t="shared" si="28"/>
        <v>31808301.266559865</v>
      </c>
      <c r="G65" s="49">
        <f t="shared" si="2"/>
        <v>56755551</v>
      </c>
      <c r="H65" s="50">
        <v>73035227.410775036</v>
      </c>
      <c r="I65" s="51">
        <f t="shared" si="6"/>
        <v>0.7770982991644213</v>
      </c>
      <c r="J65" s="28">
        <f t="shared" si="7"/>
        <v>73035227</v>
      </c>
      <c r="K65" s="28">
        <f t="shared" si="8"/>
        <v>56755551</v>
      </c>
      <c r="L65" s="52">
        <f t="shared" si="9"/>
        <v>77.709999999999994</v>
      </c>
      <c r="M65" s="91"/>
      <c r="N65" s="53">
        <v>55987087</v>
      </c>
      <c r="O65" s="54">
        <v>3.85E-2</v>
      </c>
      <c r="P65" s="28">
        <f t="shared" si="10"/>
        <v>58142590</v>
      </c>
      <c r="Q65" s="55">
        <f t="shared" si="11"/>
        <v>79.608966879758228</v>
      </c>
      <c r="R65" s="55">
        <f t="shared" si="12"/>
        <v>0</v>
      </c>
      <c r="S65" s="56">
        <f t="shared" si="13"/>
        <v>0</v>
      </c>
      <c r="T65" s="28">
        <f t="shared" si="14"/>
        <v>0</v>
      </c>
      <c r="U65" s="57">
        <f t="shared" si="15"/>
        <v>1387039</v>
      </c>
      <c r="V65" s="57" t="e">
        <f t="shared" si="3"/>
        <v>#REF!</v>
      </c>
      <c r="W65" s="57">
        <f t="shared" si="16"/>
        <v>0</v>
      </c>
      <c r="X65" s="50" t="e">
        <f t="shared" si="17"/>
        <v>#REF!</v>
      </c>
      <c r="Y65" s="58" t="e">
        <f t="shared" si="18"/>
        <v>#REF!</v>
      </c>
      <c r="AA65" s="28">
        <f t="shared" si="19"/>
        <v>0</v>
      </c>
      <c r="AB65" s="28">
        <f t="shared" si="20"/>
        <v>0</v>
      </c>
      <c r="AC65" s="28" t="e">
        <f t="shared" si="21"/>
        <v>#REF!</v>
      </c>
      <c r="AD65" s="55" t="e">
        <f t="shared" si="22"/>
        <v>#REF!</v>
      </c>
      <c r="AG65" s="61" t="str">
        <f t="shared" si="23"/>
        <v>056</v>
      </c>
      <c r="AH65" s="62" t="str">
        <f t="shared" si="24"/>
        <v>Chelmsford</v>
      </c>
      <c r="AI65" s="63">
        <f t="shared" si="25"/>
        <v>0.7770982991644213</v>
      </c>
      <c r="AJ65" s="64">
        <f t="shared" si="4"/>
        <v>77.709999999999994</v>
      </c>
      <c r="AK65" s="63">
        <f t="shared" si="26"/>
        <v>3.85E-2</v>
      </c>
      <c r="AL65" s="57" t="e">
        <f t="shared" si="5"/>
        <v>#REF!</v>
      </c>
      <c r="AM65" s="65" t="e">
        <f t="shared" si="27"/>
        <v>#REF!</v>
      </c>
      <c r="AR65" s="49"/>
    </row>
    <row r="66" spans="1:44" ht="12.75" customHeight="1" x14ac:dyDescent="0.3">
      <c r="A66" s="48">
        <v>57</v>
      </c>
      <c r="B66" s="48" t="s">
        <v>120</v>
      </c>
      <c r="C66" s="49">
        <v>6348238400</v>
      </c>
      <c r="D66" s="49">
        <f t="shared" si="1"/>
        <v>17084569.814049419</v>
      </c>
      <c r="E66" s="59">
        <v>1018208000</v>
      </c>
      <c r="F66" s="49">
        <f t="shared" si="28"/>
        <v>13266011.007685954</v>
      </c>
      <c r="G66" s="49">
        <f t="shared" si="2"/>
        <v>30350581</v>
      </c>
      <c r="H66" s="50">
        <v>162079964.66427228</v>
      </c>
      <c r="I66" s="51">
        <f t="shared" si="6"/>
        <v>0.18725683376639002</v>
      </c>
      <c r="J66" s="28">
        <f t="shared" si="7"/>
        <v>162079965</v>
      </c>
      <c r="K66" s="28">
        <f t="shared" si="8"/>
        <v>30350581</v>
      </c>
      <c r="L66" s="52">
        <f t="shared" si="9"/>
        <v>18.73</v>
      </c>
      <c r="M66" s="91"/>
      <c r="N66" s="53">
        <v>24693549</v>
      </c>
      <c r="O66" s="54">
        <v>4.5999999999999999E-2</v>
      </c>
      <c r="P66" s="28">
        <f t="shared" si="10"/>
        <v>25829452</v>
      </c>
      <c r="Q66" s="55">
        <f t="shared" si="11"/>
        <v>15.936239900781306</v>
      </c>
      <c r="R66" s="55">
        <f t="shared" si="12"/>
        <v>2.7937600992186944</v>
      </c>
      <c r="S66" s="56">
        <f t="shared" si="13"/>
        <v>0.01</v>
      </c>
      <c r="T66" s="28">
        <f t="shared" si="14"/>
        <v>246935</v>
      </c>
      <c r="U66" s="57">
        <f t="shared" si="15"/>
        <v>0</v>
      </c>
      <c r="V66" s="57" t="e">
        <f t="shared" si="3"/>
        <v>#REF!</v>
      </c>
      <c r="W66" s="57">
        <f t="shared" si="16"/>
        <v>0</v>
      </c>
      <c r="X66" s="50" t="e">
        <f t="shared" si="17"/>
        <v>#REF!</v>
      </c>
      <c r="Y66" s="58" t="e">
        <f t="shared" si="18"/>
        <v>#REF!</v>
      </c>
      <c r="AA66" s="28">
        <f t="shared" si="19"/>
        <v>-4521129</v>
      </c>
      <c r="AB66" s="28">
        <f t="shared" si="20"/>
        <v>-4274194</v>
      </c>
      <c r="AC66" s="28">
        <f t="shared" si="21"/>
        <v>0</v>
      </c>
      <c r="AD66" s="55" t="e">
        <f t="shared" si="22"/>
        <v>#REF!</v>
      </c>
      <c r="AG66" s="61" t="str">
        <f t="shared" si="23"/>
        <v>057</v>
      </c>
      <c r="AH66" s="62" t="str">
        <f t="shared" si="24"/>
        <v>Chelsea</v>
      </c>
      <c r="AI66" s="63">
        <f t="shared" si="25"/>
        <v>0.18725683376639002</v>
      </c>
      <c r="AJ66" s="64">
        <f t="shared" si="4"/>
        <v>18.73</v>
      </c>
      <c r="AK66" s="63">
        <f t="shared" si="26"/>
        <v>4.5999999999999999E-2</v>
      </c>
      <c r="AL66" s="57" t="e">
        <f t="shared" si="5"/>
        <v>#REF!</v>
      </c>
      <c r="AM66" s="65" t="e">
        <f t="shared" si="27"/>
        <v>#REF!</v>
      </c>
      <c r="AR66" s="49"/>
    </row>
    <row r="67" spans="1:44" ht="12.75" customHeight="1" x14ac:dyDescent="0.3">
      <c r="A67" s="48">
        <v>58</v>
      </c>
      <c r="B67" s="48" t="s">
        <v>121</v>
      </c>
      <c r="C67" s="49">
        <v>447945500</v>
      </c>
      <c r="D67" s="49">
        <f t="shared" si="1"/>
        <v>1205524.3810061186</v>
      </c>
      <c r="E67" s="59">
        <v>121563000</v>
      </c>
      <c r="F67" s="49">
        <f t="shared" si="28"/>
        <v>1583817.9390923344</v>
      </c>
      <c r="G67" s="49">
        <f t="shared" si="2"/>
        <v>2789342</v>
      </c>
      <c r="H67" s="50">
        <v>6032211.8173196055</v>
      </c>
      <c r="I67" s="51">
        <f t="shared" si="6"/>
        <v>0.46240783388794121</v>
      </c>
      <c r="J67" s="28">
        <f t="shared" si="7"/>
        <v>6032212</v>
      </c>
      <c r="K67" s="28">
        <f t="shared" si="8"/>
        <v>2789342</v>
      </c>
      <c r="L67" s="52">
        <f t="shared" si="9"/>
        <v>46.24</v>
      </c>
      <c r="M67" s="91"/>
      <c r="N67" s="53">
        <v>2865342</v>
      </c>
      <c r="O67" s="54">
        <v>3.73E-2</v>
      </c>
      <c r="P67" s="28">
        <f t="shared" si="10"/>
        <v>2972219</v>
      </c>
      <c r="Q67" s="55">
        <f t="shared" si="11"/>
        <v>49.272457433709555</v>
      </c>
      <c r="R67" s="55">
        <f t="shared" si="12"/>
        <v>0</v>
      </c>
      <c r="S67" s="56">
        <f t="shared" si="13"/>
        <v>0</v>
      </c>
      <c r="T67" s="28">
        <f t="shared" si="14"/>
        <v>0</v>
      </c>
      <c r="U67" s="57">
        <f t="shared" si="15"/>
        <v>182877</v>
      </c>
      <c r="V67" s="57" t="e">
        <f t="shared" si="3"/>
        <v>#REF!</v>
      </c>
      <c r="W67" s="57">
        <f t="shared" si="16"/>
        <v>0</v>
      </c>
      <c r="X67" s="50" t="e">
        <f t="shared" si="17"/>
        <v>#REF!</v>
      </c>
      <c r="Y67" s="58" t="e">
        <f t="shared" si="18"/>
        <v>#REF!</v>
      </c>
      <c r="AA67" s="28">
        <f t="shared" si="19"/>
        <v>0</v>
      </c>
      <c r="AB67" s="28">
        <f t="shared" si="20"/>
        <v>0</v>
      </c>
      <c r="AC67" s="28" t="e">
        <f t="shared" si="21"/>
        <v>#REF!</v>
      </c>
      <c r="AD67" s="55" t="e">
        <f t="shared" si="22"/>
        <v>#REF!</v>
      </c>
      <c r="AG67" s="61" t="str">
        <f t="shared" si="23"/>
        <v>058</v>
      </c>
      <c r="AH67" s="62" t="str">
        <f t="shared" si="24"/>
        <v>Cheshire</v>
      </c>
      <c r="AI67" s="63">
        <f t="shared" si="25"/>
        <v>0.46240783388794121</v>
      </c>
      <c r="AJ67" s="64">
        <f t="shared" si="4"/>
        <v>46.24</v>
      </c>
      <c r="AK67" s="63">
        <f t="shared" si="26"/>
        <v>3.73E-2</v>
      </c>
      <c r="AL67" s="57" t="e">
        <f t="shared" si="5"/>
        <v>#REF!</v>
      </c>
      <c r="AM67" s="65" t="e">
        <f t="shared" si="27"/>
        <v>#REF!</v>
      </c>
      <c r="AR67" s="49"/>
    </row>
    <row r="68" spans="1:44" ht="12.75" customHeight="1" x14ac:dyDescent="0.3">
      <c r="A68" s="48">
        <v>59</v>
      </c>
      <c r="B68" s="48" t="s">
        <v>122</v>
      </c>
      <c r="C68" s="49">
        <v>176805800</v>
      </c>
      <c r="D68" s="49">
        <f t="shared" si="1"/>
        <v>475825.07828137936</v>
      </c>
      <c r="E68" s="59">
        <v>37087000</v>
      </c>
      <c r="F68" s="49">
        <f t="shared" si="28"/>
        <v>483198.47245557781</v>
      </c>
      <c r="G68" s="49">
        <f t="shared" si="2"/>
        <v>959024</v>
      </c>
      <c r="H68" s="50">
        <v>2134589.3700395678</v>
      </c>
      <c r="I68" s="51">
        <f t="shared" si="6"/>
        <v>0.44927797985905976</v>
      </c>
      <c r="J68" s="28">
        <f t="shared" si="7"/>
        <v>2134589</v>
      </c>
      <c r="K68" s="28">
        <f t="shared" si="8"/>
        <v>959024</v>
      </c>
      <c r="L68" s="52">
        <f t="shared" si="9"/>
        <v>44.93</v>
      </c>
      <c r="M68" s="91"/>
      <c r="N68" s="53">
        <v>1004462</v>
      </c>
      <c r="O68" s="54">
        <v>3.6400000000000002E-2</v>
      </c>
      <c r="P68" s="28">
        <f t="shared" si="10"/>
        <v>1041024</v>
      </c>
      <c r="Q68" s="55">
        <f t="shared" si="11"/>
        <v>48.769286243597428</v>
      </c>
      <c r="R68" s="55">
        <f t="shared" si="12"/>
        <v>0</v>
      </c>
      <c r="S68" s="56">
        <f t="shared" si="13"/>
        <v>0</v>
      </c>
      <c r="T68" s="28">
        <f t="shared" si="14"/>
        <v>0</v>
      </c>
      <c r="U68" s="57">
        <f t="shared" si="15"/>
        <v>82000</v>
      </c>
      <c r="V68" s="57" t="e">
        <f t="shared" si="3"/>
        <v>#REF!</v>
      </c>
      <c r="W68" s="57">
        <f t="shared" si="16"/>
        <v>0</v>
      </c>
      <c r="X68" s="50" t="e">
        <f t="shared" si="17"/>
        <v>#REF!</v>
      </c>
      <c r="Y68" s="58" t="e">
        <f t="shared" si="18"/>
        <v>#REF!</v>
      </c>
      <c r="AA68" s="28">
        <f t="shared" si="19"/>
        <v>0</v>
      </c>
      <c r="AB68" s="28">
        <f t="shared" si="20"/>
        <v>0</v>
      </c>
      <c r="AC68" s="28" t="e">
        <f t="shared" si="21"/>
        <v>#REF!</v>
      </c>
      <c r="AD68" s="55" t="e">
        <f t="shared" si="22"/>
        <v>#REF!</v>
      </c>
      <c r="AG68" s="61" t="str">
        <f t="shared" si="23"/>
        <v>059</v>
      </c>
      <c r="AH68" s="62" t="str">
        <f t="shared" si="24"/>
        <v>Chester</v>
      </c>
      <c r="AI68" s="63">
        <f t="shared" si="25"/>
        <v>0.44927797985905976</v>
      </c>
      <c r="AJ68" s="64">
        <f t="shared" si="4"/>
        <v>44.93</v>
      </c>
      <c r="AK68" s="63">
        <f t="shared" si="26"/>
        <v>3.6400000000000002E-2</v>
      </c>
      <c r="AL68" s="57" t="e">
        <f t="shared" si="5"/>
        <v>#REF!</v>
      </c>
      <c r="AM68" s="65" t="e">
        <f t="shared" si="27"/>
        <v>#REF!</v>
      </c>
      <c r="AR68" s="49"/>
    </row>
    <row r="69" spans="1:44" ht="12.75" customHeight="1" x14ac:dyDescent="0.3">
      <c r="A69" s="48">
        <v>60</v>
      </c>
      <c r="B69" s="48" t="s">
        <v>123</v>
      </c>
      <c r="C69" s="49">
        <v>257669000</v>
      </c>
      <c r="D69" s="49">
        <f t="shared" si="1"/>
        <v>693446.55037156446</v>
      </c>
      <c r="E69" s="59">
        <v>27696000</v>
      </c>
      <c r="F69" s="49">
        <f t="shared" si="28"/>
        <v>360845.17197750381</v>
      </c>
      <c r="G69" s="49">
        <f t="shared" si="2"/>
        <v>1054292</v>
      </c>
      <c r="H69" s="50">
        <v>1472940.7969267652</v>
      </c>
      <c r="I69" s="51">
        <f t="shared" si="6"/>
        <v>0.71577350712244514</v>
      </c>
      <c r="J69" s="28">
        <f t="shared" si="7"/>
        <v>1472941</v>
      </c>
      <c r="K69" s="28">
        <f t="shared" si="8"/>
        <v>1054292</v>
      </c>
      <c r="L69" s="52">
        <f t="shared" si="9"/>
        <v>71.58</v>
      </c>
      <c r="M69" s="91"/>
      <c r="N69" s="53">
        <v>1092904</v>
      </c>
      <c r="O69" s="54">
        <v>3.6400000000000002E-2</v>
      </c>
      <c r="P69" s="28">
        <f t="shared" si="10"/>
        <v>1132686</v>
      </c>
      <c r="Q69" s="55">
        <f t="shared" si="11"/>
        <v>76.899628441503296</v>
      </c>
      <c r="R69" s="55">
        <f t="shared" si="12"/>
        <v>0</v>
      </c>
      <c r="S69" s="56">
        <f t="shared" si="13"/>
        <v>0</v>
      </c>
      <c r="T69" s="28">
        <f t="shared" si="14"/>
        <v>0</v>
      </c>
      <c r="U69" s="57">
        <f t="shared" si="15"/>
        <v>78394</v>
      </c>
      <c r="V69" s="57" t="e">
        <f t="shared" si="3"/>
        <v>#REF!</v>
      </c>
      <c r="W69" s="57">
        <f t="shared" si="16"/>
        <v>0</v>
      </c>
      <c r="X69" s="50" t="e">
        <f t="shared" si="17"/>
        <v>#REF!</v>
      </c>
      <c r="Y69" s="58" t="e">
        <f t="shared" si="18"/>
        <v>#REF!</v>
      </c>
      <c r="AA69" s="28">
        <f t="shared" si="19"/>
        <v>0</v>
      </c>
      <c r="AB69" s="28">
        <f t="shared" si="20"/>
        <v>0</v>
      </c>
      <c r="AC69" s="28" t="e">
        <f t="shared" si="21"/>
        <v>#REF!</v>
      </c>
      <c r="AD69" s="55" t="e">
        <f t="shared" si="22"/>
        <v>#REF!</v>
      </c>
      <c r="AG69" s="61" t="str">
        <f t="shared" si="23"/>
        <v>060</v>
      </c>
      <c r="AH69" s="62" t="str">
        <f t="shared" si="24"/>
        <v>Chesterfield</v>
      </c>
      <c r="AI69" s="63">
        <f t="shared" si="25"/>
        <v>0.71577350712244514</v>
      </c>
      <c r="AJ69" s="64">
        <f t="shared" si="4"/>
        <v>71.58</v>
      </c>
      <c r="AK69" s="63">
        <f t="shared" si="26"/>
        <v>3.6400000000000002E-2</v>
      </c>
      <c r="AL69" s="57" t="e">
        <f t="shared" si="5"/>
        <v>#REF!</v>
      </c>
      <c r="AM69" s="65" t="e">
        <f t="shared" si="27"/>
        <v>#REF!</v>
      </c>
      <c r="AR69" s="49"/>
    </row>
    <row r="70" spans="1:44" ht="12.75" customHeight="1" x14ac:dyDescent="0.3">
      <c r="A70" s="48">
        <v>61</v>
      </c>
      <c r="B70" s="48" t="s">
        <v>124</v>
      </c>
      <c r="C70" s="49">
        <v>5821733400</v>
      </c>
      <c r="D70" s="49">
        <f t="shared" si="1"/>
        <v>15667623.747571182</v>
      </c>
      <c r="E70" s="59">
        <v>1368559000</v>
      </c>
      <c r="F70" s="49">
        <f t="shared" si="28"/>
        <v>17830658.13533942</v>
      </c>
      <c r="G70" s="49">
        <f t="shared" si="2"/>
        <v>33498282</v>
      </c>
      <c r="H70" s="50">
        <v>136705068.66</v>
      </c>
      <c r="I70" s="51">
        <f t="shared" si="6"/>
        <v>0.24504052650245017</v>
      </c>
      <c r="J70" s="28">
        <f t="shared" si="7"/>
        <v>136705069</v>
      </c>
      <c r="K70" s="28">
        <f t="shared" si="8"/>
        <v>33498282</v>
      </c>
      <c r="L70" s="52">
        <f t="shared" si="9"/>
        <v>24.5</v>
      </c>
      <c r="M70" s="91"/>
      <c r="N70" s="53">
        <v>35132393</v>
      </c>
      <c r="O70" s="54">
        <v>2.7900000000000001E-2</v>
      </c>
      <c r="P70" s="28">
        <f t="shared" si="10"/>
        <v>36112587</v>
      </c>
      <c r="Q70" s="55">
        <f t="shared" si="11"/>
        <v>26.4164213909404</v>
      </c>
      <c r="R70" s="55">
        <f t="shared" si="12"/>
        <v>0</v>
      </c>
      <c r="S70" s="56">
        <f t="shared" si="13"/>
        <v>0</v>
      </c>
      <c r="T70" s="28">
        <f t="shared" si="14"/>
        <v>0</v>
      </c>
      <c r="U70" s="57">
        <f t="shared" si="15"/>
        <v>2614305</v>
      </c>
      <c r="V70" s="57" t="e">
        <f t="shared" si="3"/>
        <v>#REF!</v>
      </c>
      <c r="W70" s="57">
        <f t="shared" si="16"/>
        <v>0</v>
      </c>
      <c r="X70" s="50" t="e">
        <f t="shared" si="17"/>
        <v>#REF!</v>
      </c>
      <c r="Y70" s="58" t="e">
        <f t="shared" si="18"/>
        <v>#REF!</v>
      </c>
      <c r="AA70" s="28">
        <f t="shared" si="19"/>
        <v>0</v>
      </c>
      <c r="AB70" s="28">
        <f t="shared" si="20"/>
        <v>0</v>
      </c>
      <c r="AC70" s="28" t="e">
        <f t="shared" si="21"/>
        <v>#REF!</v>
      </c>
      <c r="AD70" s="55" t="e">
        <f t="shared" si="22"/>
        <v>#REF!</v>
      </c>
      <c r="AG70" s="61" t="str">
        <f t="shared" si="23"/>
        <v>061</v>
      </c>
      <c r="AH70" s="62" t="str">
        <f t="shared" si="24"/>
        <v>Chicopee</v>
      </c>
      <c r="AI70" s="63">
        <f t="shared" si="25"/>
        <v>0.24504052650245017</v>
      </c>
      <c r="AJ70" s="64">
        <f t="shared" si="4"/>
        <v>24.5</v>
      </c>
      <c r="AK70" s="63">
        <f t="shared" si="26"/>
        <v>2.7900000000000001E-2</v>
      </c>
      <c r="AL70" s="57" t="e">
        <f t="shared" si="5"/>
        <v>#REF!</v>
      </c>
      <c r="AM70" s="65" t="e">
        <f t="shared" si="27"/>
        <v>#REF!</v>
      </c>
      <c r="AR70" s="49"/>
    </row>
    <row r="71" spans="1:44" ht="12.75" customHeight="1" x14ac:dyDescent="0.3">
      <c r="A71" s="48">
        <v>62</v>
      </c>
      <c r="B71" s="48" t="s">
        <v>125</v>
      </c>
      <c r="C71" s="49">
        <v>5885307500</v>
      </c>
      <c r="D71" s="49">
        <f t="shared" si="1"/>
        <v>15838716.274565026</v>
      </c>
      <c r="E71" s="59">
        <v>117619000</v>
      </c>
      <c r="F71" s="49">
        <f t="shared" si="28"/>
        <v>1532432.4192237875</v>
      </c>
      <c r="G71" s="49">
        <f t="shared" si="2"/>
        <v>17371149</v>
      </c>
      <c r="H71" s="50">
        <v>1614994.763797842</v>
      </c>
      <c r="I71" s="51">
        <f t="shared" si="6"/>
        <v>10.756164285727953</v>
      </c>
      <c r="J71" s="28">
        <f t="shared" si="7"/>
        <v>1614995</v>
      </c>
      <c r="K71" s="28">
        <f t="shared" si="8"/>
        <v>1614995</v>
      </c>
      <c r="L71" s="52">
        <f t="shared" si="9"/>
        <v>100</v>
      </c>
      <c r="M71" s="91"/>
      <c r="N71" s="53">
        <v>1167918</v>
      </c>
      <c r="O71" s="54">
        <v>4.0500000000000001E-2</v>
      </c>
      <c r="P71" s="28">
        <f t="shared" si="10"/>
        <v>1215219</v>
      </c>
      <c r="Q71" s="55">
        <f t="shared" si="11"/>
        <v>75.246002478811491</v>
      </c>
      <c r="R71" s="55">
        <f t="shared" si="12"/>
        <v>24.753997521188509</v>
      </c>
      <c r="S71" s="56">
        <f t="shared" si="13"/>
        <v>0.02</v>
      </c>
      <c r="T71" s="28">
        <f t="shared" si="14"/>
        <v>23358</v>
      </c>
      <c r="U71" s="57">
        <f t="shared" si="15"/>
        <v>0</v>
      </c>
      <c r="V71" s="57" t="e">
        <f t="shared" si="3"/>
        <v>#REF!</v>
      </c>
      <c r="W71" s="57">
        <f t="shared" si="16"/>
        <v>376418</v>
      </c>
      <c r="X71" s="50" t="e">
        <f t="shared" si="17"/>
        <v>#REF!</v>
      </c>
      <c r="Y71" s="58" t="e">
        <f t="shared" si="18"/>
        <v>#REF!</v>
      </c>
      <c r="AA71" s="28">
        <f t="shared" si="19"/>
        <v>-399776</v>
      </c>
      <c r="AB71" s="28">
        <f t="shared" si="20"/>
        <v>0</v>
      </c>
      <c r="AC71" s="28">
        <f t="shared" si="21"/>
        <v>0</v>
      </c>
      <c r="AD71" s="55" t="e">
        <f t="shared" si="22"/>
        <v>#REF!</v>
      </c>
      <c r="AG71" s="61" t="str">
        <f t="shared" si="23"/>
        <v>062</v>
      </c>
      <c r="AH71" s="62" t="str">
        <f t="shared" si="24"/>
        <v>Chilmark</v>
      </c>
      <c r="AI71" s="63">
        <f t="shared" si="25"/>
        <v>10.756164285727953</v>
      </c>
      <c r="AJ71" s="64">
        <f t="shared" si="4"/>
        <v>100</v>
      </c>
      <c r="AK71" s="63">
        <f t="shared" si="26"/>
        <v>4.0500000000000001E-2</v>
      </c>
      <c r="AL71" s="57" t="e">
        <f t="shared" si="5"/>
        <v>#REF!</v>
      </c>
      <c r="AM71" s="65" t="e">
        <f t="shared" si="27"/>
        <v>#REF!</v>
      </c>
      <c r="AR71" s="49"/>
    </row>
    <row r="72" spans="1:44" ht="12.75" customHeight="1" x14ac:dyDescent="0.3">
      <c r="A72" s="48">
        <v>63</v>
      </c>
      <c r="B72" s="48" t="s">
        <v>126</v>
      </c>
      <c r="C72" s="49">
        <v>161712900</v>
      </c>
      <c r="D72" s="49">
        <f t="shared" si="1"/>
        <v>435206.61257497704</v>
      </c>
      <c r="E72" s="59">
        <v>50213000</v>
      </c>
      <c r="F72" s="49">
        <f t="shared" si="28"/>
        <v>654214.27717021946</v>
      </c>
      <c r="G72" s="49">
        <f t="shared" si="2"/>
        <v>1089421</v>
      </c>
      <c r="H72" s="50">
        <v>4387414.1015436193</v>
      </c>
      <c r="I72" s="51">
        <f t="shared" si="6"/>
        <v>0.2483059439537996</v>
      </c>
      <c r="J72" s="28">
        <f t="shared" si="7"/>
        <v>4387414</v>
      </c>
      <c r="K72" s="28">
        <f t="shared" si="8"/>
        <v>1089421</v>
      </c>
      <c r="L72" s="52">
        <f t="shared" si="9"/>
        <v>24.83</v>
      </c>
      <c r="M72" s="91"/>
      <c r="N72" s="53">
        <v>1125114</v>
      </c>
      <c r="O72" s="54">
        <v>2.2499999999999999E-2</v>
      </c>
      <c r="P72" s="28">
        <f t="shared" si="10"/>
        <v>1150429</v>
      </c>
      <c r="Q72" s="55">
        <f t="shared" si="11"/>
        <v>26.221117345528103</v>
      </c>
      <c r="R72" s="55">
        <f t="shared" si="12"/>
        <v>0</v>
      </c>
      <c r="S72" s="56">
        <f t="shared" si="13"/>
        <v>0</v>
      </c>
      <c r="T72" s="28">
        <f t="shared" si="14"/>
        <v>0</v>
      </c>
      <c r="U72" s="57">
        <f t="shared" si="15"/>
        <v>61008</v>
      </c>
      <c r="V72" s="57" t="e">
        <f t="shared" si="3"/>
        <v>#REF!</v>
      </c>
      <c r="W72" s="57">
        <f t="shared" si="16"/>
        <v>0</v>
      </c>
      <c r="X72" s="50" t="e">
        <f t="shared" si="17"/>
        <v>#REF!</v>
      </c>
      <c r="Y72" s="58" t="e">
        <f t="shared" si="18"/>
        <v>#REF!</v>
      </c>
      <c r="AA72" s="28">
        <f t="shared" si="19"/>
        <v>0</v>
      </c>
      <c r="AB72" s="28">
        <f t="shared" si="20"/>
        <v>0</v>
      </c>
      <c r="AC72" s="28" t="e">
        <f t="shared" si="21"/>
        <v>#REF!</v>
      </c>
      <c r="AD72" s="55" t="e">
        <f t="shared" si="22"/>
        <v>#REF!</v>
      </c>
      <c r="AG72" s="61" t="str">
        <f t="shared" si="23"/>
        <v>063</v>
      </c>
      <c r="AH72" s="62" t="str">
        <f t="shared" si="24"/>
        <v>Clarksburg</v>
      </c>
      <c r="AI72" s="63">
        <f t="shared" si="25"/>
        <v>0.2483059439537996</v>
      </c>
      <c r="AJ72" s="64">
        <f t="shared" si="4"/>
        <v>24.83</v>
      </c>
      <c r="AK72" s="63">
        <f t="shared" si="26"/>
        <v>2.2499999999999999E-2</v>
      </c>
      <c r="AL72" s="57" t="e">
        <f t="shared" si="5"/>
        <v>#REF!</v>
      </c>
      <c r="AM72" s="65" t="e">
        <f t="shared" si="27"/>
        <v>#REF!</v>
      </c>
      <c r="AR72" s="49"/>
    </row>
    <row r="73" spans="1:44" ht="12.75" customHeight="1" x14ac:dyDescent="0.3">
      <c r="A73" s="48">
        <v>64</v>
      </c>
      <c r="B73" s="48" t="s">
        <v>127</v>
      </c>
      <c r="C73" s="49">
        <v>2356461600</v>
      </c>
      <c r="D73" s="49">
        <f t="shared" si="1"/>
        <v>6341780.2203720948</v>
      </c>
      <c r="E73" s="59">
        <v>558071000</v>
      </c>
      <c r="F73" s="49">
        <f t="shared" si="28"/>
        <v>7270985.9174847454</v>
      </c>
      <c r="G73" s="49">
        <f t="shared" si="2"/>
        <v>13612766</v>
      </c>
      <c r="H73" s="50">
        <v>36558782.019999996</v>
      </c>
      <c r="I73" s="51">
        <f t="shared" si="6"/>
        <v>0.37235283146339354</v>
      </c>
      <c r="J73" s="28">
        <f t="shared" si="7"/>
        <v>36558782</v>
      </c>
      <c r="K73" s="28">
        <f t="shared" si="8"/>
        <v>13612766</v>
      </c>
      <c r="L73" s="52">
        <f t="shared" si="9"/>
        <v>37.24</v>
      </c>
      <c r="M73" s="91"/>
      <c r="N73" s="53">
        <v>14024833</v>
      </c>
      <c r="O73" s="54">
        <v>3.8899999999999997E-2</v>
      </c>
      <c r="P73" s="28">
        <f t="shared" si="10"/>
        <v>14570399</v>
      </c>
      <c r="Q73" s="55">
        <f t="shared" si="11"/>
        <v>39.854716691680423</v>
      </c>
      <c r="R73" s="55">
        <f t="shared" si="12"/>
        <v>0</v>
      </c>
      <c r="S73" s="56">
        <f t="shared" si="13"/>
        <v>0</v>
      </c>
      <c r="T73" s="28">
        <f t="shared" si="14"/>
        <v>0</v>
      </c>
      <c r="U73" s="57">
        <f t="shared" si="15"/>
        <v>957633</v>
      </c>
      <c r="V73" s="57" t="e">
        <f t="shared" si="3"/>
        <v>#REF!</v>
      </c>
      <c r="W73" s="57">
        <f t="shared" si="16"/>
        <v>0</v>
      </c>
      <c r="X73" s="50" t="e">
        <f t="shared" si="17"/>
        <v>#REF!</v>
      </c>
      <c r="Y73" s="58" t="e">
        <f t="shared" si="18"/>
        <v>#REF!</v>
      </c>
      <c r="AA73" s="28">
        <f t="shared" si="19"/>
        <v>0</v>
      </c>
      <c r="AB73" s="28">
        <f t="shared" si="20"/>
        <v>0</v>
      </c>
      <c r="AC73" s="28" t="e">
        <f t="shared" si="21"/>
        <v>#REF!</v>
      </c>
      <c r="AD73" s="55" t="e">
        <f t="shared" si="22"/>
        <v>#REF!</v>
      </c>
      <c r="AG73" s="61" t="str">
        <f t="shared" si="23"/>
        <v>064</v>
      </c>
      <c r="AH73" s="62" t="str">
        <f t="shared" si="24"/>
        <v>Clinton</v>
      </c>
      <c r="AI73" s="63">
        <f t="shared" si="25"/>
        <v>0.37235283146339354</v>
      </c>
      <c r="AJ73" s="64">
        <f t="shared" si="4"/>
        <v>37.24</v>
      </c>
      <c r="AK73" s="63">
        <f t="shared" si="26"/>
        <v>3.8899999999999997E-2</v>
      </c>
      <c r="AL73" s="57" t="e">
        <f t="shared" si="5"/>
        <v>#REF!</v>
      </c>
      <c r="AM73" s="65" t="e">
        <f t="shared" si="27"/>
        <v>#REF!</v>
      </c>
      <c r="AR73" s="49"/>
    </row>
    <row r="74" spans="1:44" ht="12.75" customHeight="1" x14ac:dyDescent="0.3">
      <c r="A74" s="48">
        <v>65</v>
      </c>
      <c r="B74" s="48" t="s">
        <v>128</v>
      </c>
      <c r="C74" s="49">
        <v>4232219500</v>
      </c>
      <c r="D74" s="49">
        <f t="shared" si="1"/>
        <v>11389876.208198376</v>
      </c>
      <c r="E74" s="59">
        <v>1311182000</v>
      </c>
      <c r="F74" s="49">
        <f t="shared" si="28"/>
        <v>17083105.657272074</v>
      </c>
      <c r="G74" s="49">
        <f t="shared" si="2"/>
        <v>28472982</v>
      </c>
      <c r="H74" s="50">
        <v>18427655.152292214</v>
      </c>
      <c r="I74" s="51">
        <f t="shared" si="6"/>
        <v>1.5451223590136616</v>
      </c>
      <c r="J74" s="28">
        <f t="shared" si="7"/>
        <v>18427655</v>
      </c>
      <c r="K74" s="28">
        <f t="shared" si="8"/>
        <v>18427655</v>
      </c>
      <c r="L74" s="52">
        <f t="shared" si="9"/>
        <v>100</v>
      </c>
      <c r="M74" s="91"/>
      <c r="N74" s="53">
        <v>14872175</v>
      </c>
      <c r="O74" s="54">
        <v>4.8000000000000001E-2</v>
      </c>
      <c r="P74" s="28">
        <f t="shared" si="10"/>
        <v>15586039</v>
      </c>
      <c r="Q74" s="55">
        <f t="shared" si="11"/>
        <v>84.579610759979161</v>
      </c>
      <c r="R74" s="55">
        <f t="shared" si="12"/>
        <v>15.420389240020839</v>
      </c>
      <c r="S74" s="56">
        <f t="shared" si="13"/>
        <v>0.02</v>
      </c>
      <c r="T74" s="28">
        <f t="shared" si="14"/>
        <v>297444</v>
      </c>
      <c r="U74" s="57">
        <f t="shared" si="15"/>
        <v>0</v>
      </c>
      <c r="V74" s="57" t="e">
        <f t="shared" ref="V74:V137" si="29">MAX(U74*(V$5),0)</f>
        <v>#REF!</v>
      </c>
      <c r="W74" s="57">
        <f t="shared" si="16"/>
        <v>0</v>
      </c>
      <c r="X74" s="50" t="e">
        <f t="shared" si="17"/>
        <v>#REF!</v>
      </c>
      <c r="Y74" s="58" t="e">
        <f t="shared" si="18"/>
        <v>#REF!</v>
      </c>
      <c r="AA74" s="28">
        <f t="shared" si="19"/>
        <v>-2841616</v>
      </c>
      <c r="AB74" s="28">
        <f t="shared" si="20"/>
        <v>-2544172</v>
      </c>
      <c r="AC74" s="28">
        <f t="shared" si="21"/>
        <v>0</v>
      </c>
      <c r="AD74" s="55" t="e">
        <f t="shared" si="22"/>
        <v>#REF!</v>
      </c>
      <c r="AG74" s="61" t="str">
        <f t="shared" si="23"/>
        <v>065</v>
      </c>
      <c r="AH74" s="62" t="str">
        <f t="shared" si="24"/>
        <v>Cohasset</v>
      </c>
      <c r="AI74" s="63">
        <f t="shared" si="25"/>
        <v>1.5451223590136616</v>
      </c>
      <c r="AJ74" s="64">
        <f t="shared" ref="AJ74:AJ137" si="30">L74</f>
        <v>100</v>
      </c>
      <c r="AK74" s="63">
        <f t="shared" si="26"/>
        <v>4.8000000000000001E-2</v>
      </c>
      <c r="AL74" s="57" t="e">
        <f t="shared" ref="AL74:AL137" si="31">X74</f>
        <v>#REF!</v>
      </c>
      <c r="AM74" s="65" t="e">
        <f t="shared" si="27"/>
        <v>#REF!</v>
      </c>
      <c r="AR74" s="49"/>
    </row>
    <row r="75" spans="1:44" ht="12.75" customHeight="1" x14ac:dyDescent="0.3">
      <c r="A75" s="48">
        <v>66</v>
      </c>
      <c r="B75" s="48" t="s">
        <v>129</v>
      </c>
      <c r="C75" s="49">
        <v>226340100</v>
      </c>
      <c r="D75" s="49">
        <f t="shared" ref="D75:D138" si="32">D$5*C75</f>
        <v>609133.27391248045</v>
      </c>
      <c r="E75" s="59">
        <v>52850000</v>
      </c>
      <c r="F75" s="49">
        <f t="shared" si="28"/>
        <v>688571.1777516997</v>
      </c>
      <c r="G75" s="49">
        <f t="shared" ref="G75:G138" si="33">ROUND(D75+F75,0)</f>
        <v>1297704</v>
      </c>
      <c r="H75" s="50">
        <v>2937000.6482798951</v>
      </c>
      <c r="I75" s="51">
        <f t="shared" ref="I75:I138" si="34">IF(H75=0,0,G75/H75)</f>
        <v>0.44184668490285239</v>
      </c>
      <c r="J75" s="28">
        <f t="shared" ref="J75:J138" si="35">ROUND(H75*$J$9,0)</f>
        <v>2937001</v>
      </c>
      <c r="K75" s="28">
        <f t="shared" ref="K75:K138" si="36">MIN(G75,J75)</f>
        <v>1297704</v>
      </c>
      <c r="L75" s="52">
        <f t="shared" ref="L75:L138" si="37">IF(H75&gt;0, ROUND((K75*100/H75), 2), 0)</f>
        <v>44.18</v>
      </c>
      <c r="M75" s="91"/>
      <c r="N75" s="53">
        <v>1483968</v>
      </c>
      <c r="O75" s="54">
        <v>3.4000000000000002E-2</v>
      </c>
      <c r="P75" s="28">
        <f t="shared" ref="P75:P138" si="38">ROUND(N75*(1+O75),0)</f>
        <v>1534423</v>
      </c>
      <c r="Q75" s="55">
        <f t="shared" ref="Q75:Q138" si="39">IF(H75=0,0,P75*100/H75)</f>
        <v>52.24455775652148</v>
      </c>
      <c r="R75" s="55">
        <f t="shared" ref="R75:R138" si="40">IF(L75&gt;Q75,L75-Q75,0)</f>
        <v>0</v>
      </c>
      <c r="S75" s="56">
        <f t="shared" ref="S75:S138" si="41">IF(AND(R75&gt;$T$4,R75&lt;=$T$5),$S$4,IF(R75&gt;$T$5,$S$5,0))</f>
        <v>0</v>
      </c>
      <c r="T75" s="28">
        <f t="shared" ref="T75:T138" si="42">ROUND(S75*N75,0)</f>
        <v>0</v>
      </c>
      <c r="U75" s="57">
        <f t="shared" ref="U75:U138" si="43">MAX(P75-K75,0)</f>
        <v>236719</v>
      </c>
      <c r="V75" s="57" t="e">
        <f t="shared" si="29"/>
        <v>#REF!</v>
      </c>
      <c r="W75" s="57">
        <f t="shared" ref="W75:W138" si="44">IF(AND(I75&gt;1.75,$W$5=1),MAX(K75-(P75+T75),0),0)</f>
        <v>0</v>
      </c>
      <c r="X75" s="50" t="e">
        <f t="shared" ref="X75:X138" si="45">MIN(H75*1,ROUND(P75+T75-V75+W75,0))</f>
        <v>#REF!</v>
      </c>
      <c r="Y75" s="58" t="e">
        <f t="shared" ref="Y75:Y138" si="46">IF(H75=0,0,X75*100/H75)</f>
        <v>#REF!</v>
      </c>
      <c r="AA75" s="28">
        <f t="shared" ref="AA75:AA138" si="47">IF(Q75&lt;L75, P75-K75, 0)</f>
        <v>0</v>
      </c>
      <c r="AB75" s="28">
        <f t="shared" ref="AB75:AB138" si="48">-1*MAX(K75-(P75+T75+W75),0)</f>
        <v>0</v>
      </c>
      <c r="AC75" s="28" t="e">
        <f t="shared" ref="AC75:AC138" si="49">IF(Q75&gt;L75, X75-K75,0)</f>
        <v>#REF!</v>
      </c>
      <c r="AD75" s="55" t="e">
        <f t="shared" ref="AD75:AD138" si="50">Y75-L75</f>
        <v>#REF!</v>
      </c>
      <c r="AG75" s="61" t="str">
        <f t="shared" ref="AG75:AG138" si="51">TEXT(A75,"000")</f>
        <v>066</v>
      </c>
      <c r="AH75" s="62" t="str">
        <f t="shared" ref="AH75:AH138" si="52">B75</f>
        <v>Colrain</v>
      </c>
      <c r="AI75" s="63">
        <f t="shared" ref="AI75:AI138" si="53">I75</f>
        <v>0.44184668490285239</v>
      </c>
      <c r="AJ75" s="64">
        <f t="shared" si="30"/>
        <v>44.18</v>
      </c>
      <c r="AK75" s="63">
        <f t="shared" ref="AK75:AK138" si="54">O75</f>
        <v>3.4000000000000002E-2</v>
      </c>
      <c r="AL75" s="57" t="e">
        <f t="shared" si="31"/>
        <v>#REF!</v>
      </c>
      <c r="AM75" s="65" t="e">
        <f t="shared" ref="AM75:AM138" si="55">AD75</f>
        <v>#REF!</v>
      </c>
      <c r="AR75" s="49"/>
    </row>
    <row r="76" spans="1:44" ht="12.75" customHeight="1" x14ac:dyDescent="0.3">
      <c r="A76" s="48">
        <v>67</v>
      </c>
      <c r="B76" s="48" t="s">
        <v>130</v>
      </c>
      <c r="C76" s="49">
        <v>10005748600</v>
      </c>
      <c r="D76" s="49">
        <f t="shared" si="32"/>
        <v>26927771.096077178</v>
      </c>
      <c r="E76" s="59">
        <v>3105389000</v>
      </c>
      <c r="F76" s="49">
        <f t="shared" ref="F76:F139" si="56">E76*F$5</f>
        <v>40459439.188404411</v>
      </c>
      <c r="G76" s="49">
        <f t="shared" si="33"/>
        <v>67387210</v>
      </c>
      <c r="H76" s="50">
        <v>38939659.644853905</v>
      </c>
      <c r="I76" s="51">
        <f t="shared" si="34"/>
        <v>1.7305546739391082</v>
      </c>
      <c r="J76" s="28">
        <f t="shared" si="35"/>
        <v>38939660</v>
      </c>
      <c r="K76" s="28">
        <f t="shared" si="36"/>
        <v>38939660</v>
      </c>
      <c r="L76" s="52">
        <f t="shared" si="37"/>
        <v>100</v>
      </c>
      <c r="M76" s="91"/>
      <c r="N76" s="53">
        <v>31836953</v>
      </c>
      <c r="O76" s="54">
        <v>4.7699999999999992E-2</v>
      </c>
      <c r="P76" s="28">
        <f t="shared" si="38"/>
        <v>33355576</v>
      </c>
      <c r="Q76" s="55">
        <f t="shared" si="39"/>
        <v>85.659649581472721</v>
      </c>
      <c r="R76" s="55">
        <f t="shared" si="40"/>
        <v>14.340350418527279</v>
      </c>
      <c r="S76" s="56">
        <f t="shared" si="41"/>
        <v>0.02</v>
      </c>
      <c r="T76" s="28">
        <f t="shared" si="42"/>
        <v>636739</v>
      </c>
      <c r="U76" s="57">
        <f t="shared" si="43"/>
        <v>0</v>
      </c>
      <c r="V76" s="57" t="e">
        <f t="shared" si="29"/>
        <v>#REF!</v>
      </c>
      <c r="W76" s="57">
        <f t="shared" si="44"/>
        <v>0</v>
      </c>
      <c r="X76" s="50" t="e">
        <f t="shared" si="45"/>
        <v>#REF!</v>
      </c>
      <c r="Y76" s="58" t="e">
        <f t="shared" si="46"/>
        <v>#REF!</v>
      </c>
      <c r="AA76" s="28">
        <f t="shared" si="47"/>
        <v>-5584084</v>
      </c>
      <c r="AB76" s="28">
        <f t="shared" si="48"/>
        <v>-4947345</v>
      </c>
      <c r="AC76" s="28">
        <f t="shared" si="49"/>
        <v>0</v>
      </c>
      <c r="AD76" s="55" t="e">
        <f t="shared" si="50"/>
        <v>#REF!</v>
      </c>
      <c r="AG76" s="61" t="str">
        <f t="shared" si="51"/>
        <v>067</v>
      </c>
      <c r="AH76" s="62" t="str">
        <f t="shared" si="52"/>
        <v>Concord</v>
      </c>
      <c r="AI76" s="63">
        <f t="shared" si="53"/>
        <v>1.7305546739391082</v>
      </c>
      <c r="AJ76" s="64">
        <f t="shared" si="30"/>
        <v>100</v>
      </c>
      <c r="AK76" s="63">
        <f t="shared" si="54"/>
        <v>4.7699999999999992E-2</v>
      </c>
      <c r="AL76" s="57" t="e">
        <f t="shared" si="31"/>
        <v>#REF!</v>
      </c>
      <c r="AM76" s="65" t="e">
        <f t="shared" si="55"/>
        <v>#REF!</v>
      </c>
      <c r="AR76" s="49"/>
    </row>
    <row r="77" spans="1:44" ht="12.75" customHeight="1" x14ac:dyDescent="0.3">
      <c r="A77" s="48">
        <v>68</v>
      </c>
      <c r="B77" s="48" t="s">
        <v>131</v>
      </c>
      <c r="C77" s="49">
        <v>361484500</v>
      </c>
      <c r="D77" s="49">
        <f t="shared" si="32"/>
        <v>972837.94145896391</v>
      </c>
      <c r="E77" s="59">
        <v>135796000</v>
      </c>
      <c r="F77" s="49">
        <f t="shared" si="56"/>
        <v>1769256.6065084166</v>
      </c>
      <c r="G77" s="49">
        <f t="shared" si="33"/>
        <v>2742095</v>
      </c>
      <c r="H77" s="50">
        <v>2349309.9240101175</v>
      </c>
      <c r="I77" s="51">
        <f t="shared" si="34"/>
        <v>1.1671916812573728</v>
      </c>
      <c r="J77" s="28">
        <f t="shared" si="35"/>
        <v>2349310</v>
      </c>
      <c r="K77" s="28">
        <f t="shared" si="36"/>
        <v>2349310</v>
      </c>
      <c r="L77" s="52">
        <f t="shared" si="37"/>
        <v>100</v>
      </c>
      <c r="M77" s="91"/>
      <c r="N77" s="53">
        <v>1951804</v>
      </c>
      <c r="O77" s="54">
        <v>4.9699999999999994E-2</v>
      </c>
      <c r="P77" s="28">
        <f t="shared" si="38"/>
        <v>2048809</v>
      </c>
      <c r="Q77" s="55">
        <f t="shared" si="39"/>
        <v>87.208970560291931</v>
      </c>
      <c r="R77" s="55">
        <f t="shared" si="40"/>
        <v>12.791029439708069</v>
      </c>
      <c r="S77" s="56">
        <f t="shared" si="41"/>
        <v>0.02</v>
      </c>
      <c r="T77" s="28">
        <f t="shared" si="42"/>
        <v>39036</v>
      </c>
      <c r="U77" s="57">
        <f t="shared" si="43"/>
        <v>0</v>
      </c>
      <c r="V77" s="57" t="e">
        <f t="shared" si="29"/>
        <v>#REF!</v>
      </c>
      <c r="W77" s="57">
        <f t="shared" si="44"/>
        <v>0</v>
      </c>
      <c r="X77" s="50" t="e">
        <f t="shared" si="45"/>
        <v>#REF!</v>
      </c>
      <c r="Y77" s="58" t="e">
        <f t="shared" si="46"/>
        <v>#REF!</v>
      </c>
      <c r="AA77" s="28">
        <f t="shared" si="47"/>
        <v>-300501</v>
      </c>
      <c r="AB77" s="28">
        <f t="shared" si="48"/>
        <v>-261465</v>
      </c>
      <c r="AC77" s="28">
        <f t="shared" si="49"/>
        <v>0</v>
      </c>
      <c r="AD77" s="55" t="e">
        <f t="shared" si="50"/>
        <v>#REF!</v>
      </c>
      <c r="AG77" s="61" t="str">
        <f t="shared" si="51"/>
        <v>068</v>
      </c>
      <c r="AH77" s="62" t="str">
        <f t="shared" si="52"/>
        <v>Conway</v>
      </c>
      <c r="AI77" s="63">
        <f t="shared" si="53"/>
        <v>1.1671916812573728</v>
      </c>
      <c r="AJ77" s="64">
        <f t="shared" si="30"/>
        <v>100</v>
      </c>
      <c r="AK77" s="63">
        <f t="shared" si="54"/>
        <v>4.9699999999999994E-2</v>
      </c>
      <c r="AL77" s="57" t="e">
        <f t="shared" si="31"/>
        <v>#REF!</v>
      </c>
      <c r="AM77" s="65" t="e">
        <f t="shared" si="55"/>
        <v>#REF!</v>
      </c>
      <c r="AR77" s="49"/>
    </row>
    <row r="78" spans="1:44" ht="12.75" customHeight="1" x14ac:dyDescent="0.3">
      <c r="A78" s="48">
        <v>69</v>
      </c>
      <c r="B78" s="48" t="s">
        <v>132</v>
      </c>
      <c r="C78" s="49">
        <v>176022200</v>
      </c>
      <c r="D78" s="49">
        <f t="shared" si="32"/>
        <v>473716.2304305663</v>
      </c>
      <c r="E78" s="59">
        <v>65112000</v>
      </c>
      <c r="F78" s="49">
        <f t="shared" si="56"/>
        <v>848330.11401643651</v>
      </c>
      <c r="G78" s="49">
        <f t="shared" si="33"/>
        <v>1322046</v>
      </c>
      <c r="H78" s="50">
        <v>769799.72448936035</v>
      </c>
      <c r="I78" s="51">
        <f t="shared" si="34"/>
        <v>1.7173895468421572</v>
      </c>
      <c r="J78" s="28">
        <f t="shared" si="35"/>
        <v>769800</v>
      </c>
      <c r="K78" s="28">
        <f t="shared" si="36"/>
        <v>769800</v>
      </c>
      <c r="L78" s="52">
        <f t="shared" si="37"/>
        <v>100</v>
      </c>
      <c r="M78" s="91"/>
      <c r="N78" s="53">
        <v>655237</v>
      </c>
      <c r="O78" s="54">
        <v>3.2199999999999999E-2</v>
      </c>
      <c r="P78" s="28">
        <f t="shared" si="38"/>
        <v>676336</v>
      </c>
      <c r="Q78" s="55">
        <f t="shared" si="39"/>
        <v>87.858696032742969</v>
      </c>
      <c r="R78" s="55">
        <f t="shared" si="40"/>
        <v>12.141303967257031</v>
      </c>
      <c r="S78" s="56">
        <f t="shared" si="41"/>
        <v>0.02</v>
      </c>
      <c r="T78" s="28">
        <f t="shared" si="42"/>
        <v>13105</v>
      </c>
      <c r="U78" s="57">
        <f t="shared" si="43"/>
        <v>0</v>
      </c>
      <c r="V78" s="57" t="e">
        <f t="shared" si="29"/>
        <v>#REF!</v>
      </c>
      <c r="W78" s="57">
        <f t="shared" si="44"/>
        <v>0</v>
      </c>
      <c r="X78" s="50" t="e">
        <f t="shared" si="45"/>
        <v>#REF!</v>
      </c>
      <c r="Y78" s="58" t="e">
        <f t="shared" si="46"/>
        <v>#REF!</v>
      </c>
      <c r="AA78" s="28">
        <f t="shared" si="47"/>
        <v>-93464</v>
      </c>
      <c r="AB78" s="28">
        <f t="shared" si="48"/>
        <v>-80359</v>
      </c>
      <c r="AC78" s="28">
        <f t="shared" si="49"/>
        <v>0</v>
      </c>
      <c r="AD78" s="55" t="e">
        <f t="shared" si="50"/>
        <v>#REF!</v>
      </c>
      <c r="AG78" s="61" t="str">
        <f t="shared" si="51"/>
        <v>069</v>
      </c>
      <c r="AH78" s="62" t="str">
        <f t="shared" si="52"/>
        <v>Cummington</v>
      </c>
      <c r="AI78" s="63">
        <f t="shared" si="53"/>
        <v>1.7173895468421572</v>
      </c>
      <c r="AJ78" s="64">
        <f t="shared" si="30"/>
        <v>100</v>
      </c>
      <c r="AK78" s="63">
        <f t="shared" si="54"/>
        <v>3.2199999999999999E-2</v>
      </c>
      <c r="AL78" s="57" t="e">
        <f t="shared" si="31"/>
        <v>#REF!</v>
      </c>
      <c r="AM78" s="65" t="e">
        <f t="shared" si="55"/>
        <v>#REF!</v>
      </c>
      <c r="AR78" s="49"/>
    </row>
    <row r="79" spans="1:44" ht="12.75" customHeight="1" x14ac:dyDescent="0.3">
      <c r="A79" s="48">
        <v>70</v>
      </c>
      <c r="B79" s="48" t="s">
        <v>133</v>
      </c>
      <c r="C79" s="49">
        <v>947874600</v>
      </c>
      <c r="D79" s="49">
        <f t="shared" si="32"/>
        <v>2550948.5873536454</v>
      </c>
      <c r="E79" s="59">
        <v>241562000</v>
      </c>
      <c r="F79" s="49">
        <f t="shared" si="56"/>
        <v>3147258.8616850725</v>
      </c>
      <c r="G79" s="49">
        <f t="shared" si="33"/>
        <v>5698207</v>
      </c>
      <c r="H79" s="50">
        <v>13840323.246817823</v>
      </c>
      <c r="I79" s="51">
        <f t="shared" si="34"/>
        <v>0.41171054305470328</v>
      </c>
      <c r="J79" s="28">
        <f t="shared" si="35"/>
        <v>13840323</v>
      </c>
      <c r="K79" s="28">
        <f t="shared" si="36"/>
        <v>5698207</v>
      </c>
      <c r="L79" s="52">
        <f t="shared" si="37"/>
        <v>41.17</v>
      </c>
      <c r="M79" s="91"/>
      <c r="N79" s="53">
        <v>6084533</v>
      </c>
      <c r="O79" s="54">
        <v>3.3099999999999997E-2</v>
      </c>
      <c r="P79" s="28">
        <f t="shared" si="38"/>
        <v>6285931</v>
      </c>
      <c r="Q79" s="55">
        <f t="shared" si="39"/>
        <v>45.417515818825009</v>
      </c>
      <c r="R79" s="55">
        <f t="shared" si="40"/>
        <v>0</v>
      </c>
      <c r="S79" s="56">
        <f t="shared" si="41"/>
        <v>0</v>
      </c>
      <c r="T79" s="28">
        <f t="shared" si="42"/>
        <v>0</v>
      </c>
      <c r="U79" s="57">
        <f t="shared" si="43"/>
        <v>587724</v>
      </c>
      <c r="V79" s="57" t="e">
        <f t="shared" si="29"/>
        <v>#REF!</v>
      </c>
      <c r="W79" s="57">
        <f t="shared" si="44"/>
        <v>0</v>
      </c>
      <c r="X79" s="50" t="e">
        <f t="shared" si="45"/>
        <v>#REF!</v>
      </c>
      <c r="Y79" s="58" t="e">
        <f t="shared" si="46"/>
        <v>#REF!</v>
      </c>
      <c r="AA79" s="28">
        <f t="shared" si="47"/>
        <v>0</v>
      </c>
      <c r="AB79" s="28">
        <f t="shared" si="48"/>
        <v>0</v>
      </c>
      <c r="AC79" s="28" t="e">
        <f t="shared" si="49"/>
        <v>#REF!</v>
      </c>
      <c r="AD79" s="55" t="e">
        <f t="shared" si="50"/>
        <v>#REF!</v>
      </c>
      <c r="AG79" s="61" t="str">
        <f t="shared" si="51"/>
        <v>070</v>
      </c>
      <c r="AH79" s="62" t="str">
        <f t="shared" si="52"/>
        <v>Dalton</v>
      </c>
      <c r="AI79" s="63">
        <f t="shared" si="53"/>
        <v>0.41171054305470328</v>
      </c>
      <c r="AJ79" s="64">
        <f t="shared" si="30"/>
        <v>41.17</v>
      </c>
      <c r="AK79" s="63">
        <f t="shared" si="54"/>
        <v>3.3099999999999997E-2</v>
      </c>
      <c r="AL79" s="57" t="e">
        <f t="shared" si="31"/>
        <v>#REF!</v>
      </c>
      <c r="AM79" s="65" t="e">
        <f t="shared" si="55"/>
        <v>#REF!</v>
      </c>
      <c r="AR79" s="49"/>
    </row>
    <row r="80" spans="1:44" ht="12.75" customHeight="1" x14ac:dyDescent="0.3">
      <c r="A80" s="48">
        <v>71</v>
      </c>
      <c r="B80" s="48" t="s">
        <v>134</v>
      </c>
      <c r="C80" s="49">
        <v>7716583900</v>
      </c>
      <c r="D80" s="49">
        <f t="shared" si="32"/>
        <v>20767102.313851308</v>
      </c>
      <c r="E80" s="59">
        <v>1982146000</v>
      </c>
      <c r="F80" s="49">
        <f t="shared" si="56"/>
        <v>25824949.965862263</v>
      </c>
      <c r="G80" s="49">
        <f t="shared" si="33"/>
        <v>46592052</v>
      </c>
      <c r="H80" s="50">
        <v>51444526.09896531</v>
      </c>
      <c r="I80" s="51">
        <f t="shared" si="34"/>
        <v>0.90567559919532614</v>
      </c>
      <c r="J80" s="28">
        <f t="shared" si="35"/>
        <v>51444526</v>
      </c>
      <c r="K80" s="28">
        <f t="shared" si="36"/>
        <v>46592052</v>
      </c>
      <c r="L80" s="52">
        <f t="shared" si="37"/>
        <v>90.57</v>
      </c>
      <c r="M80" s="91"/>
      <c r="N80" s="53">
        <v>38733408</v>
      </c>
      <c r="O80" s="54">
        <v>3.9600000000000003E-2</v>
      </c>
      <c r="P80" s="28">
        <f t="shared" si="38"/>
        <v>40267251</v>
      </c>
      <c r="Q80" s="55">
        <f t="shared" si="39"/>
        <v>78.2731498440412</v>
      </c>
      <c r="R80" s="55">
        <f t="shared" si="40"/>
        <v>12.296850155958793</v>
      </c>
      <c r="S80" s="56">
        <f t="shared" si="41"/>
        <v>0.02</v>
      </c>
      <c r="T80" s="28">
        <f t="shared" si="42"/>
        <v>774668</v>
      </c>
      <c r="U80" s="57">
        <f t="shared" si="43"/>
        <v>0</v>
      </c>
      <c r="V80" s="57" t="e">
        <f t="shared" si="29"/>
        <v>#REF!</v>
      </c>
      <c r="W80" s="57">
        <f t="shared" si="44"/>
        <v>0</v>
      </c>
      <c r="X80" s="50" t="e">
        <f t="shared" si="45"/>
        <v>#REF!</v>
      </c>
      <c r="Y80" s="58" t="e">
        <f t="shared" si="46"/>
        <v>#REF!</v>
      </c>
      <c r="AA80" s="28">
        <f t="shared" si="47"/>
        <v>-6324801</v>
      </c>
      <c r="AB80" s="28">
        <f t="shared" si="48"/>
        <v>-5550133</v>
      </c>
      <c r="AC80" s="28">
        <f t="shared" si="49"/>
        <v>0</v>
      </c>
      <c r="AD80" s="55" t="e">
        <f t="shared" si="50"/>
        <v>#REF!</v>
      </c>
      <c r="AG80" s="61" t="str">
        <f t="shared" si="51"/>
        <v>071</v>
      </c>
      <c r="AH80" s="62" t="str">
        <f t="shared" si="52"/>
        <v>Danvers</v>
      </c>
      <c r="AI80" s="63">
        <f t="shared" si="53"/>
        <v>0.90567559919532614</v>
      </c>
      <c r="AJ80" s="64">
        <f t="shared" si="30"/>
        <v>90.57</v>
      </c>
      <c r="AK80" s="63">
        <f t="shared" si="54"/>
        <v>3.9600000000000003E-2</v>
      </c>
      <c r="AL80" s="57" t="e">
        <f t="shared" si="31"/>
        <v>#REF!</v>
      </c>
      <c r="AM80" s="65" t="e">
        <f t="shared" si="55"/>
        <v>#REF!</v>
      </c>
      <c r="AR80" s="49"/>
    </row>
    <row r="81" spans="1:44" ht="12.75" customHeight="1" x14ac:dyDescent="0.3">
      <c r="A81" s="48">
        <v>72</v>
      </c>
      <c r="B81" s="48" t="s">
        <v>135</v>
      </c>
      <c r="C81" s="49">
        <v>8516331800</v>
      </c>
      <c r="D81" s="49">
        <f t="shared" si="32"/>
        <v>22919407.878051516</v>
      </c>
      <c r="E81" s="59">
        <v>1711459000</v>
      </c>
      <c r="F81" s="49">
        <f t="shared" si="56"/>
        <v>22298227.801395386</v>
      </c>
      <c r="G81" s="49">
        <f t="shared" si="33"/>
        <v>45217636</v>
      </c>
      <c r="H81" s="50">
        <v>53361675.722255357</v>
      </c>
      <c r="I81" s="51">
        <f t="shared" si="34"/>
        <v>0.84738036030493791</v>
      </c>
      <c r="J81" s="28">
        <f t="shared" si="35"/>
        <v>53361676</v>
      </c>
      <c r="K81" s="28">
        <f t="shared" si="36"/>
        <v>45217636</v>
      </c>
      <c r="L81" s="52">
        <f t="shared" si="37"/>
        <v>84.74</v>
      </c>
      <c r="M81" s="91"/>
      <c r="N81" s="53">
        <v>42422746</v>
      </c>
      <c r="O81" s="54">
        <v>4.5100000000000001E-2</v>
      </c>
      <c r="P81" s="28">
        <f t="shared" si="38"/>
        <v>44336012</v>
      </c>
      <c r="Q81" s="55">
        <f t="shared" si="39"/>
        <v>83.085869024740816</v>
      </c>
      <c r="R81" s="55">
        <f t="shared" si="40"/>
        <v>1.6541309752591786</v>
      </c>
      <c r="S81" s="56">
        <f t="shared" si="41"/>
        <v>0</v>
      </c>
      <c r="T81" s="28">
        <f t="shared" si="42"/>
        <v>0</v>
      </c>
      <c r="U81" s="57">
        <f t="shared" si="43"/>
        <v>0</v>
      </c>
      <c r="V81" s="57" t="e">
        <f t="shared" si="29"/>
        <v>#REF!</v>
      </c>
      <c r="W81" s="57">
        <f t="shared" si="44"/>
        <v>0</v>
      </c>
      <c r="X81" s="50" t="e">
        <f t="shared" si="45"/>
        <v>#REF!</v>
      </c>
      <c r="Y81" s="58" t="e">
        <f t="shared" si="46"/>
        <v>#REF!</v>
      </c>
      <c r="AA81" s="28">
        <f t="shared" si="47"/>
        <v>-881624</v>
      </c>
      <c r="AB81" s="28">
        <f t="shared" si="48"/>
        <v>-881624</v>
      </c>
      <c r="AC81" s="28">
        <f t="shared" si="49"/>
        <v>0</v>
      </c>
      <c r="AD81" s="55" t="e">
        <f t="shared" si="50"/>
        <v>#REF!</v>
      </c>
      <c r="AG81" s="61" t="str">
        <f t="shared" si="51"/>
        <v>072</v>
      </c>
      <c r="AH81" s="62" t="str">
        <f t="shared" si="52"/>
        <v>Dartmouth</v>
      </c>
      <c r="AI81" s="63">
        <f t="shared" si="53"/>
        <v>0.84738036030493791</v>
      </c>
      <c r="AJ81" s="64">
        <f t="shared" si="30"/>
        <v>84.74</v>
      </c>
      <c r="AK81" s="63">
        <f t="shared" si="54"/>
        <v>4.5100000000000001E-2</v>
      </c>
      <c r="AL81" s="57" t="e">
        <f t="shared" si="31"/>
        <v>#REF!</v>
      </c>
      <c r="AM81" s="65" t="e">
        <f t="shared" si="55"/>
        <v>#REF!</v>
      </c>
      <c r="AR81" s="49"/>
    </row>
    <row r="82" spans="1:44" ht="12.75" customHeight="1" x14ac:dyDescent="0.3">
      <c r="A82" s="48">
        <v>73</v>
      </c>
      <c r="B82" s="48" t="s">
        <v>136</v>
      </c>
      <c r="C82" s="49">
        <v>7957982700</v>
      </c>
      <c r="D82" s="49">
        <f t="shared" si="32"/>
        <v>21416762.013403196</v>
      </c>
      <c r="E82" s="59">
        <v>1802052000</v>
      </c>
      <c r="F82" s="49">
        <f t="shared" si="56"/>
        <v>23478544.333203517</v>
      </c>
      <c r="G82" s="49">
        <f t="shared" si="33"/>
        <v>44895306</v>
      </c>
      <c r="H82" s="50">
        <v>42479178.614947185</v>
      </c>
      <c r="I82" s="51">
        <f t="shared" si="34"/>
        <v>1.0568779214625079</v>
      </c>
      <c r="J82" s="28">
        <f t="shared" si="35"/>
        <v>42479179</v>
      </c>
      <c r="K82" s="28">
        <f t="shared" si="36"/>
        <v>42479179</v>
      </c>
      <c r="L82" s="52">
        <f t="shared" si="37"/>
        <v>100</v>
      </c>
      <c r="M82" s="91"/>
      <c r="N82" s="53">
        <v>31222801</v>
      </c>
      <c r="O82" s="54">
        <v>3.6499999999999998E-2</v>
      </c>
      <c r="P82" s="28">
        <f t="shared" si="38"/>
        <v>32362433</v>
      </c>
      <c r="Q82" s="55">
        <f t="shared" si="39"/>
        <v>76.184224966658377</v>
      </c>
      <c r="R82" s="55">
        <f t="shared" si="40"/>
        <v>23.815775033341623</v>
      </c>
      <c r="S82" s="56">
        <f t="shared" si="41"/>
        <v>0.02</v>
      </c>
      <c r="T82" s="28">
        <f t="shared" si="42"/>
        <v>624456</v>
      </c>
      <c r="U82" s="57">
        <f t="shared" si="43"/>
        <v>0</v>
      </c>
      <c r="V82" s="57" t="e">
        <f t="shared" si="29"/>
        <v>#REF!</v>
      </c>
      <c r="W82" s="57">
        <f t="shared" si="44"/>
        <v>0</v>
      </c>
      <c r="X82" s="50" t="e">
        <f t="shared" si="45"/>
        <v>#REF!</v>
      </c>
      <c r="Y82" s="58" t="e">
        <f t="shared" si="46"/>
        <v>#REF!</v>
      </c>
      <c r="AA82" s="28">
        <f t="shared" si="47"/>
        <v>-10116746</v>
      </c>
      <c r="AB82" s="28">
        <f t="shared" si="48"/>
        <v>-9492290</v>
      </c>
      <c r="AC82" s="28">
        <f t="shared" si="49"/>
        <v>0</v>
      </c>
      <c r="AD82" s="55" t="e">
        <f t="shared" si="50"/>
        <v>#REF!</v>
      </c>
      <c r="AG82" s="61" t="str">
        <f t="shared" si="51"/>
        <v>073</v>
      </c>
      <c r="AH82" s="62" t="str">
        <f t="shared" si="52"/>
        <v>Dedham</v>
      </c>
      <c r="AI82" s="63">
        <f t="shared" si="53"/>
        <v>1.0568779214625079</v>
      </c>
      <c r="AJ82" s="64">
        <f t="shared" si="30"/>
        <v>100</v>
      </c>
      <c r="AK82" s="63">
        <f t="shared" si="54"/>
        <v>3.6499999999999998E-2</v>
      </c>
      <c r="AL82" s="57" t="e">
        <f t="shared" si="31"/>
        <v>#REF!</v>
      </c>
      <c r="AM82" s="65" t="e">
        <f t="shared" si="55"/>
        <v>#REF!</v>
      </c>
      <c r="AR82" s="49"/>
    </row>
    <row r="83" spans="1:44" ht="12.75" customHeight="1" x14ac:dyDescent="0.3">
      <c r="A83" s="48">
        <v>74</v>
      </c>
      <c r="B83" s="48" t="s">
        <v>137</v>
      </c>
      <c r="C83" s="49">
        <v>1072783700</v>
      </c>
      <c r="D83" s="49">
        <f t="shared" si="32"/>
        <v>2887107.7081831465</v>
      </c>
      <c r="E83" s="59">
        <v>257440000</v>
      </c>
      <c r="F83" s="49">
        <f t="shared" si="56"/>
        <v>3354129.8770179292</v>
      </c>
      <c r="G83" s="49">
        <f t="shared" si="33"/>
        <v>6241238</v>
      </c>
      <c r="H83" s="50">
        <v>7437291.7921694769</v>
      </c>
      <c r="I83" s="51">
        <f t="shared" si="34"/>
        <v>0.83918154274533518</v>
      </c>
      <c r="J83" s="28">
        <f t="shared" si="35"/>
        <v>7437292</v>
      </c>
      <c r="K83" s="28">
        <f t="shared" si="36"/>
        <v>6241238</v>
      </c>
      <c r="L83" s="52">
        <f t="shared" si="37"/>
        <v>83.92</v>
      </c>
      <c r="M83" s="91"/>
      <c r="N83" s="53">
        <v>6134583</v>
      </c>
      <c r="O83" s="54">
        <v>3.7100000000000001E-2</v>
      </c>
      <c r="P83" s="28">
        <f t="shared" si="38"/>
        <v>6362176</v>
      </c>
      <c r="Q83" s="55">
        <f t="shared" si="39"/>
        <v>85.544256939045511</v>
      </c>
      <c r="R83" s="55">
        <f t="shared" si="40"/>
        <v>0</v>
      </c>
      <c r="S83" s="56">
        <f t="shared" si="41"/>
        <v>0</v>
      </c>
      <c r="T83" s="28">
        <f t="shared" si="42"/>
        <v>0</v>
      </c>
      <c r="U83" s="57">
        <f t="shared" si="43"/>
        <v>120938</v>
      </c>
      <c r="V83" s="57" t="e">
        <f t="shared" si="29"/>
        <v>#REF!</v>
      </c>
      <c r="W83" s="57">
        <f t="shared" si="44"/>
        <v>0</v>
      </c>
      <c r="X83" s="50" t="e">
        <f t="shared" si="45"/>
        <v>#REF!</v>
      </c>
      <c r="Y83" s="58" t="e">
        <f t="shared" si="46"/>
        <v>#REF!</v>
      </c>
      <c r="AA83" s="28">
        <f t="shared" si="47"/>
        <v>0</v>
      </c>
      <c r="AB83" s="28">
        <f t="shared" si="48"/>
        <v>0</v>
      </c>
      <c r="AC83" s="28" t="e">
        <f t="shared" si="49"/>
        <v>#REF!</v>
      </c>
      <c r="AD83" s="55" t="e">
        <f t="shared" si="50"/>
        <v>#REF!</v>
      </c>
      <c r="AG83" s="61" t="str">
        <f t="shared" si="51"/>
        <v>074</v>
      </c>
      <c r="AH83" s="62" t="str">
        <f t="shared" si="52"/>
        <v>Deerfield</v>
      </c>
      <c r="AI83" s="63">
        <f t="shared" si="53"/>
        <v>0.83918154274533518</v>
      </c>
      <c r="AJ83" s="64">
        <f t="shared" si="30"/>
        <v>83.92</v>
      </c>
      <c r="AK83" s="63">
        <f t="shared" si="54"/>
        <v>3.7100000000000001E-2</v>
      </c>
      <c r="AL83" s="57" t="e">
        <f t="shared" si="31"/>
        <v>#REF!</v>
      </c>
      <c r="AM83" s="65" t="e">
        <f t="shared" si="55"/>
        <v>#REF!</v>
      </c>
      <c r="AR83" s="49"/>
    </row>
    <row r="84" spans="1:44" ht="12.75" customHeight="1" x14ac:dyDescent="0.3">
      <c r="A84" s="48">
        <v>75</v>
      </c>
      <c r="B84" s="48" t="s">
        <v>138</v>
      </c>
      <c r="C84" s="49">
        <v>13066684300</v>
      </c>
      <c r="D84" s="49">
        <f t="shared" si="32"/>
        <v>35165453.169101752</v>
      </c>
      <c r="E84" s="59">
        <v>716275000</v>
      </c>
      <c r="F84" s="49">
        <f t="shared" si="56"/>
        <v>9332191.4918467123</v>
      </c>
      <c r="G84" s="49">
        <f t="shared" si="33"/>
        <v>44497645</v>
      </c>
      <c r="H84" s="50">
        <v>18984770.553060044</v>
      </c>
      <c r="I84" s="51">
        <f t="shared" si="34"/>
        <v>2.3438600364241791</v>
      </c>
      <c r="J84" s="28">
        <f t="shared" si="35"/>
        <v>18984771</v>
      </c>
      <c r="K84" s="28">
        <f t="shared" si="36"/>
        <v>18984771</v>
      </c>
      <c r="L84" s="52">
        <f t="shared" si="37"/>
        <v>100</v>
      </c>
      <c r="M84" s="91"/>
      <c r="N84" s="53">
        <v>14358257</v>
      </c>
      <c r="O84" s="54">
        <v>4.36E-2</v>
      </c>
      <c r="P84" s="28">
        <f t="shared" si="38"/>
        <v>14984277</v>
      </c>
      <c r="Q84" s="55">
        <f t="shared" si="39"/>
        <v>78.927880419312061</v>
      </c>
      <c r="R84" s="55">
        <f t="shared" si="40"/>
        <v>21.072119580687939</v>
      </c>
      <c r="S84" s="56">
        <f t="shared" si="41"/>
        <v>0.02</v>
      </c>
      <c r="T84" s="28">
        <f t="shared" si="42"/>
        <v>287165</v>
      </c>
      <c r="U84" s="57">
        <f t="shared" si="43"/>
        <v>0</v>
      </c>
      <c r="V84" s="57" t="e">
        <f t="shared" si="29"/>
        <v>#REF!</v>
      </c>
      <c r="W84" s="57">
        <f t="shared" si="44"/>
        <v>3713329</v>
      </c>
      <c r="X84" s="50" t="e">
        <f t="shared" si="45"/>
        <v>#REF!</v>
      </c>
      <c r="Y84" s="58" t="e">
        <f t="shared" si="46"/>
        <v>#REF!</v>
      </c>
      <c r="AA84" s="28">
        <f t="shared" si="47"/>
        <v>-4000494</v>
      </c>
      <c r="AB84" s="28">
        <f t="shared" si="48"/>
        <v>0</v>
      </c>
      <c r="AC84" s="28">
        <f t="shared" si="49"/>
        <v>0</v>
      </c>
      <c r="AD84" s="55" t="e">
        <f t="shared" si="50"/>
        <v>#REF!</v>
      </c>
      <c r="AG84" s="61" t="str">
        <f t="shared" si="51"/>
        <v>075</v>
      </c>
      <c r="AH84" s="62" t="str">
        <f t="shared" si="52"/>
        <v>Dennis</v>
      </c>
      <c r="AI84" s="63">
        <f t="shared" si="53"/>
        <v>2.3438600364241791</v>
      </c>
      <c r="AJ84" s="64">
        <f t="shared" si="30"/>
        <v>100</v>
      </c>
      <c r="AK84" s="63">
        <f t="shared" si="54"/>
        <v>4.36E-2</v>
      </c>
      <c r="AL84" s="57" t="e">
        <f t="shared" si="31"/>
        <v>#REF!</v>
      </c>
      <c r="AM84" s="65" t="e">
        <f t="shared" si="55"/>
        <v>#REF!</v>
      </c>
      <c r="AR84" s="49"/>
    </row>
    <row r="85" spans="1:44" ht="12.75" customHeight="1" x14ac:dyDescent="0.3">
      <c r="A85" s="48">
        <v>76</v>
      </c>
      <c r="B85" s="48" t="s">
        <v>139</v>
      </c>
      <c r="C85" s="49">
        <v>1555183800</v>
      </c>
      <c r="D85" s="49">
        <f t="shared" si="32"/>
        <v>4185357.3433503485</v>
      </c>
      <c r="E85" s="59">
        <v>421023000</v>
      </c>
      <c r="F85" s="49">
        <f t="shared" si="56"/>
        <v>5485417.27475031</v>
      </c>
      <c r="G85" s="49">
        <f t="shared" si="33"/>
        <v>9670775</v>
      </c>
      <c r="H85" s="50">
        <v>17926487.163574491</v>
      </c>
      <c r="I85" s="51">
        <f t="shared" si="34"/>
        <v>0.53946849216785842</v>
      </c>
      <c r="J85" s="28">
        <f t="shared" si="35"/>
        <v>17926487</v>
      </c>
      <c r="K85" s="28">
        <f t="shared" si="36"/>
        <v>9670775</v>
      </c>
      <c r="L85" s="52">
        <f t="shared" si="37"/>
        <v>53.95</v>
      </c>
      <c r="M85" s="91"/>
      <c r="N85" s="53">
        <v>9215116</v>
      </c>
      <c r="O85" s="54">
        <v>4.2000000000000003E-2</v>
      </c>
      <c r="P85" s="28">
        <f t="shared" si="38"/>
        <v>9602151</v>
      </c>
      <c r="Q85" s="55">
        <f t="shared" si="39"/>
        <v>53.564041367295737</v>
      </c>
      <c r="R85" s="55">
        <f t="shared" si="40"/>
        <v>0.38595863270426634</v>
      </c>
      <c r="S85" s="56">
        <f t="shared" si="41"/>
        <v>0</v>
      </c>
      <c r="T85" s="28">
        <f t="shared" si="42"/>
        <v>0</v>
      </c>
      <c r="U85" s="57">
        <f t="shared" si="43"/>
        <v>0</v>
      </c>
      <c r="V85" s="57" t="e">
        <f t="shared" si="29"/>
        <v>#REF!</v>
      </c>
      <c r="W85" s="57">
        <f t="shared" si="44"/>
        <v>0</v>
      </c>
      <c r="X85" s="50" t="e">
        <f t="shared" si="45"/>
        <v>#REF!</v>
      </c>
      <c r="Y85" s="58" t="e">
        <f t="shared" si="46"/>
        <v>#REF!</v>
      </c>
      <c r="AA85" s="28">
        <f t="shared" si="47"/>
        <v>-68624</v>
      </c>
      <c r="AB85" s="28">
        <f t="shared" si="48"/>
        <v>-68624</v>
      </c>
      <c r="AC85" s="28">
        <f t="shared" si="49"/>
        <v>0</v>
      </c>
      <c r="AD85" s="55" t="e">
        <f t="shared" si="50"/>
        <v>#REF!</v>
      </c>
      <c r="AG85" s="61" t="str">
        <f t="shared" si="51"/>
        <v>076</v>
      </c>
      <c r="AH85" s="62" t="str">
        <f t="shared" si="52"/>
        <v>Dighton</v>
      </c>
      <c r="AI85" s="63">
        <f t="shared" si="53"/>
        <v>0.53946849216785842</v>
      </c>
      <c r="AJ85" s="64">
        <f t="shared" si="30"/>
        <v>53.95</v>
      </c>
      <c r="AK85" s="63">
        <f t="shared" si="54"/>
        <v>4.2000000000000003E-2</v>
      </c>
      <c r="AL85" s="57" t="e">
        <f t="shared" si="31"/>
        <v>#REF!</v>
      </c>
      <c r="AM85" s="65" t="e">
        <f t="shared" si="55"/>
        <v>#REF!</v>
      </c>
      <c r="AR85" s="49"/>
    </row>
    <row r="86" spans="1:44" ht="12.75" customHeight="1" x14ac:dyDescent="0.3">
      <c r="A86" s="48">
        <v>77</v>
      </c>
      <c r="B86" s="48" t="s">
        <v>140</v>
      </c>
      <c r="C86" s="49">
        <v>1745329400</v>
      </c>
      <c r="D86" s="49">
        <f t="shared" si="32"/>
        <v>4697082.8919740915</v>
      </c>
      <c r="E86" s="59">
        <v>432781000</v>
      </c>
      <c r="F86" s="49">
        <f t="shared" si="56"/>
        <v>5638609.7044192683</v>
      </c>
      <c r="G86" s="49">
        <f t="shared" si="33"/>
        <v>10335693</v>
      </c>
      <c r="H86" s="50">
        <v>16805004.761790514</v>
      </c>
      <c r="I86" s="51">
        <f t="shared" si="34"/>
        <v>0.61503660049536146</v>
      </c>
      <c r="J86" s="28">
        <f t="shared" si="35"/>
        <v>16805005</v>
      </c>
      <c r="K86" s="28">
        <f t="shared" si="36"/>
        <v>10335693</v>
      </c>
      <c r="L86" s="52">
        <f t="shared" si="37"/>
        <v>61.5</v>
      </c>
      <c r="M86" s="91"/>
      <c r="N86" s="53">
        <v>10368286</v>
      </c>
      <c r="O86" s="54">
        <v>3.6999999999999998E-2</v>
      </c>
      <c r="P86" s="28">
        <f t="shared" si="38"/>
        <v>10751913</v>
      </c>
      <c r="Q86" s="55">
        <f t="shared" si="39"/>
        <v>63.980422215925763</v>
      </c>
      <c r="R86" s="55">
        <f t="shared" si="40"/>
        <v>0</v>
      </c>
      <c r="S86" s="56">
        <f t="shared" si="41"/>
        <v>0</v>
      </c>
      <c r="T86" s="28">
        <f t="shared" si="42"/>
        <v>0</v>
      </c>
      <c r="U86" s="57">
        <f t="shared" si="43"/>
        <v>416220</v>
      </c>
      <c r="V86" s="57" t="e">
        <f t="shared" si="29"/>
        <v>#REF!</v>
      </c>
      <c r="W86" s="57">
        <f t="shared" si="44"/>
        <v>0</v>
      </c>
      <c r="X86" s="50" t="e">
        <f t="shared" si="45"/>
        <v>#REF!</v>
      </c>
      <c r="Y86" s="58" t="e">
        <f t="shared" si="46"/>
        <v>#REF!</v>
      </c>
      <c r="AA86" s="28">
        <f t="shared" si="47"/>
        <v>0</v>
      </c>
      <c r="AB86" s="28">
        <f t="shared" si="48"/>
        <v>0</v>
      </c>
      <c r="AC86" s="28" t="e">
        <f t="shared" si="49"/>
        <v>#REF!</v>
      </c>
      <c r="AD86" s="55" t="e">
        <f t="shared" si="50"/>
        <v>#REF!</v>
      </c>
      <c r="AG86" s="61" t="str">
        <f t="shared" si="51"/>
        <v>077</v>
      </c>
      <c r="AH86" s="62" t="str">
        <f t="shared" si="52"/>
        <v>Douglas</v>
      </c>
      <c r="AI86" s="63">
        <f t="shared" si="53"/>
        <v>0.61503660049536146</v>
      </c>
      <c r="AJ86" s="64">
        <f t="shared" si="30"/>
        <v>61.5</v>
      </c>
      <c r="AK86" s="63">
        <f t="shared" si="54"/>
        <v>3.6999999999999998E-2</v>
      </c>
      <c r="AL86" s="57" t="e">
        <f t="shared" si="31"/>
        <v>#REF!</v>
      </c>
      <c r="AM86" s="65" t="e">
        <f t="shared" si="55"/>
        <v>#REF!</v>
      </c>
      <c r="AR86" s="49"/>
    </row>
    <row r="87" spans="1:44" ht="12.75" customHeight="1" x14ac:dyDescent="0.3">
      <c r="A87" s="48">
        <v>78</v>
      </c>
      <c r="B87" s="48" t="s">
        <v>141</v>
      </c>
      <c r="C87" s="49">
        <v>3605308900</v>
      </c>
      <c r="D87" s="49">
        <f t="shared" si="32"/>
        <v>9702715.5759090129</v>
      </c>
      <c r="E87" s="59">
        <v>1870462000</v>
      </c>
      <c r="F87" s="49">
        <f t="shared" si="56"/>
        <v>24369843.373316929</v>
      </c>
      <c r="G87" s="49">
        <f t="shared" si="33"/>
        <v>34072559</v>
      </c>
      <c r="H87" s="50">
        <v>14174503.361077202</v>
      </c>
      <c r="I87" s="51">
        <f t="shared" si="34"/>
        <v>2.4037920858350716</v>
      </c>
      <c r="J87" s="28">
        <f t="shared" si="35"/>
        <v>14174503</v>
      </c>
      <c r="K87" s="28">
        <f t="shared" si="36"/>
        <v>14174503</v>
      </c>
      <c r="L87" s="52">
        <f t="shared" si="37"/>
        <v>100</v>
      </c>
      <c r="M87" s="91"/>
      <c r="N87" s="53">
        <v>11666681</v>
      </c>
      <c r="O87" s="54">
        <v>3.7499999999999999E-2</v>
      </c>
      <c r="P87" s="28">
        <f t="shared" si="38"/>
        <v>12104182</v>
      </c>
      <c r="Q87" s="55">
        <f t="shared" si="39"/>
        <v>85.394046561361378</v>
      </c>
      <c r="R87" s="55">
        <f t="shared" si="40"/>
        <v>14.605953438638622</v>
      </c>
      <c r="S87" s="56">
        <f t="shared" si="41"/>
        <v>0.02</v>
      </c>
      <c r="T87" s="28">
        <f t="shared" si="42"/>
        <v>233334</v>
      </c>
      <c r="U87" s="57">
        <f t="shared" si="43"/>
        <v>0</v>
      </c>
      <c r="V87" s="57" t="e">
        <f t="shared" si="29"/>
        <v>#REF!</v>
      </c>
      <c r="W87" s="57">
        <f t="shared" si="44"/>
        <v>1836987</v>
      </c>
      <c r="X87" s="50" t="e">
        <f t="shared" si="45"/>
        <v>#REF!</v>
      </c>
      <c r="Y87" s="58" t="e">
        <f t="shared" si="46"/>
        <v>#REF!</v>
      </c>
      <c r="AA87" s="28">
        <f t="shared" si="47"/>
        <v>-2070321</v>
      </c>
      <c r="AB87" s="28">
        <f t="shared" si="48"/>
        <v>0</v>
      </c>
      <c r="AC87" s="28">
        <f t="shared" si="49"/>
        <v>0</v>
      </c>
      <c r="AD87" s="55" t="e">
        <f t="shared" si="50"/>
        <v>#REF!</v>
      </c>
      <c r="AG87" s="61" t="str">
        <f t="shared" si="51"/>
        <v>078</v>
      </c>
      <c r="AH87" s="62" t="str">
        <f t="shared" si="52"/>
        <v>Dover</v>
      </c>
      <c r="AI87" s="63">
        <f t="shared" si="53"/>
        <v>2.4037920858350716</v>
      </c>
      <c r="AJ87" s="64">
        <f t="shared" si="30"/>
        <v>100</v>
      </c>
      <c r="AK87" s="63">
        <f t="shared" si="54"/>
        <v>3.7499999999999999E-2</v>
      </c>
      <c r="AL87" s="57" t="e">
        <f t="shared" si="31"/>
        <v>#REF!</v>
      </c>
      <c r="AM87" s="65" t="e">
        <f t="shared" si="55"/>
        <v>#REF!</v>
      </c>
      <c r="AR87" s="49"/>
    </row>
    <row r="88" spans="1:44" ht="12.75" customHeight="1" x14ac:dyDescent="0.3">
      <c r="A88" s="48">
        <v>79</v>
      </c>
      <c r="B88" s="48" t="s">
        <v>142</v>
      </c>
      <c r="C88" s="49">
        <v>5963402500</v>
      </c>
      <c r="D88" s="49">
        <f t="shared" si="32"/>
        <v>16048887.883688621</v>
      </c>
      <c r="E88" s="59">
        <v>1382749000</v>
      </c>
      <c r="F88" s="49">
        <f t="shared" si="56"/>
        <v>18015536.565089595</v>
      </c>
      <c r="G88" s="49">
        <f t="shared" si="33"/>
        <v>34064424</v>
      </c>
      <c r="H88" s="50">
        <v>68589047.203869224</v>
      </c>
      <c r="I88" s="51">
        <f t="shared" si="34"/>
        <v>0.49664524277104066</v>
      </c>
      <c r="J88" s="28">
        <f t="shared" si="35"/>
        <v>68589047</v>
      </c>
      <c r="K88" s="28">
        <f t="shared" si="36"/>
        <v>34064424</v>
      </c>
      <c r="L88" s="52">
        <f t="shared" si="37"/>
        <v>49.66</v>
      </c>
      <c r="M88" s="91"/>
      <c r="N88" s="53">
        <v>33797497</v>
      </c>
      <c r="O88" s="54">
        <v>2.41E-2</v>
      </c>
      <c r="P88" s="28">
        <f t="shared" si="38"/>
        <v>34612017</v>
      </c>
      <c r="Q88" s="55">
        <f t="shared" si="39"/>
        <v>50.462892270717354</v>
      </c>
      <c r="R88" s="55">
        <f t="shared" si="40"/>
        <v>0</v>
      </c>
      <c r="S88" s="56">
        <f t="shared" si="41"/>
        <v>0</v>
      </c>
      <c r="T88" s="28">
        <f t="shared" si="42"/>
        <v>0</v>
      </c>
      <c r="U88" s="57">
        <f t="shared" si="43"/>
        <v>547593</v>
      </c>
      <c r="V88" s="57" t="e">
        <f t="shared" si="29"/>
        <v>#REF!</v>
      </c>
      <c r="W88" s="57">
        <f t="shared" si="44"/>
        <v>0</v>
      </c>
      <c r="X88" s="50" t="e">
        <f t="shared" si="45"/>
        <v>#REF!</v>
      </c>
      <c r="Y88" s="58" t="e">
        <f t="shared" si="46"/>
        <v>#REF!</v>
      </c>
      <c r="AA88" s="28">
        <f t="shared" si="47"/>
        <v>0</v>
      </c>
      <c r="AB88" s="28">
        <f t="shared" si="48"/>
        <v>0</v>
      </c>
      <c r="AC88" s="28" t="e">
        <f t="shared" si="49"/>
        <v>#REF!</v>
      </c>
      <c r="AD88" s="55" t="e">
        <f t="shared" si="50"/>
        <v>#REF!</v>
      </c>
      <c r="AG88" s="61" t="str">
        <f t="shared" si="51"/>
        <v>079</v>
      </c>
      <c r="AH88" s="62" t="str">
        <f t="shared" si="52"/>
        <v>Dracut</v>
      </c>
      <c r="AI88" s="63">
        <f t="shared" si="53"/>
        <v>0.49664524277104066</v>
      </c>
      <c r="AJ88" s="64">
        <f t="shared" si="30"/>
        <v>49.66</v>
      </c>
      <c r="AK88" s="63">
        <f t="shared" si="54"/>
        <v>2.41E-2</v>
      </c>
      <c r="AL88" s="57" t="e">
        <f t="shared" si="31"/>
        <v>#REF!</v>
      </c>
      <c r="AM88" s="65" t="e">
        <f t="shared" si="55"/>
        <v>#REF!</v>
      </c>
      <c r="AR88" s="49"/>
    </row>
    <row r="89" spans="1:44" ht="12.75" customHeight="1" x14ac:dyDescent="0.3">
      <c r="A89" s="48">
        <v>80</v>
      </c>
      <c r="B89" s="48" t="s">
        <v>143</v>
      </c>
      <c r="C89" s="49">
        <v>1672279800</v>
      </c>
      <c r="D89" s="49">
        <f t="shared" si="32"/>
        <v>4500489.6148393853</v>
      </c>
      <c r="E89" s="59">
        <v>427573000</v>
      </c>
      <c r="F89" s="49">
        <f t="shared" si="56"/>
        <v>5570755.8029295644</v>
      </c>
      <c r="G89" s="49">
        <f t="shared" si="33"/>
        <v>10071245</v>
      </c>
      <c r="H89" s="50">
        <v>25307329.169041328</v>
      </c>
      <c r="I89" s="51">
        <f t="shared" si="34"/>
        <v>0.39795764036294434</v>
      </c>
      <c r="J89" s="28">
        <f t="shared" si="35"/>
        <v>25307329</v>
      </c>
      <c r="K89" s="28">
        <f t="shared" si="36"/>
        <v>10071245</v>
      </c>
      <c r="L89" s="52">
        <f t="shared" si="37"/>
        <v>39.799999999999997</v>
      </c>
      <c r="M89" s="91"/>
      <c r="N89" s="53">
        <v>9079807</v>
      </c>
      <c r="O89" s="54">
        <v>3.3E-3</v>
      </c>
      <c r="P89" s="28">
        <f t="shared" si="38"/>
        <v>9109770</v>
      </c>
      <c r="Q89" s="55">
        <f t="shared" si="39"/>
        <v>35.996568184461204</v>
      </c>
      <c r="R89" s="55">
        <f t="shared" si="40"/>
        <v>3.8034318155387936</v>
      </c>
      <c r="S89" s="56">
        <f t="shared" si="41"/>
        <v>0.01</v>
      </c>
      <c r="T89" s="28">
        <f t="shared" si="42"/>
        <v>90798</v>
      </c>
      <c r="U89" s="57">
        <f t="shared" si="43"/>
        <v>0</v>
      </c>
      <c r="V89" s="57" t="e">
        <f t="shared" si="29"/>
        <v>#REF!</v>
      </c>
      <c r="W89" s="57">
        <f t="shared" si="44"/>
        <v>0</v>
      </c>
      <c r="X89" s="50" t="e">
        <f t="shared" si="45"/>
        <v>#REF!</v>
      </c>
      <c r="Y89" s="58" t="e">
        <f t="shared" si="46"/>
        <v>#REF!</v>
      </c>
      <c r="AA89" s="28">
        <f t="shared" si="47"/>
        <v>-961475</v>
      </c>
      <c r="AB89" s="28">
        <f t="shared" si="48"/>
        <v>-870677</v>
      </c>
      <c r="AC89" s="28">
        <f t="shared" si="49"/>
        <v>0</v>
      </c>
      <c r="AD89" s="55" t="e">
        <f t="shared" si="50"/>
        <v>#REF!</v>
      </c>
      <c r="AG89" s="61" t="str">
        <f t="shared" si="51"/>
        <v>080</v>
      </c>
      <c r="AH89" s="62" t="str">
        <f t="shared" si="52"/>
        <v>Dudley</v>
      </c>
      <c r="AI89" s="63">
        <f t="shared" si="53"/>
        <v>0.39795764036294434</v>
      </c>
      <c r="AJ89" s="64">
        <f t="shared" si="30"/>
        <v>39.799999999999997</v>
      </c>
      <c r="AK89" s="63">
        <f t="shared" si="54"/>
        <v>3.3E-3</v>
      </c>
      <c r="AL89" s="57" t="e">
        <f t="shared" si="31"/>
        <v>#REF!</v>
      </c>
      <c r="AM89" s="65" t="e">
        <f t="shared" si="55"/>
        <v>#REF!</v>
      </c>
      <c r="AR89" s="49"/>
    </row>
    <row r="90" spans="1:44" ht="12.75" customHeight="1" x14ac:dyDescent="0.3">
      <c r="A90" s="48">
        <v>81</v>
      </c>
      <c r="B90" s="48" t="s">
        <v>144</v>
      </c>
      <c r="C90" s="49">
        <v>860785500</v>
      </c>
      <c r="D90" s="49">
        <f t="shared" si="32"/>
        <v>2316571.7862252048</v>
      </c>
      <c r="E90" s="59">
        <v>240415000</v>
      </c>
      <c r="F90" s="49">
        <f t="shared" si="56"/>
        <v>3132314.8476665067</v>
      </c>
      <c r="G90" s="49">
        <f t="shared" si="33"/>
        <v>5448887</v>
      </c>
      <c r="H90" s="50">
        <v>7212035.9763396978</v>
      </c>
      <c r="I90" s="51">
        <f t="shared" si="34"/>
        <v>0.75552687450201217</v>
      </c>
      <c r="J90" s="28">
        <f t="shared" si="35"/>
        <v>7212036</v>
      </c>
      <c r="K90" s="28">
        <f t="shared" si="36"/>
        <v>5448887</v>
      </c>
      <c r="L90" s="52">
        <f t="shared" si="37"/>
        <v>75.55</v>
      </c>
      <c r="M90" s="91"/>
      <c r="N90" s="53">
        <v>5469661</v>
      </c>
      <c r="O90" s="54">
        <v>3.0499999999999999E-2</v>
      </c>
      <c r="P90" s="28">
        <f t="shared" si="38"/>
        <v>5636486</v>
      </c>
      <c r="Q90" s="55">
        <f t="shared" si="39"/>
        <v>78.153880797204067</v>
      </c>
      <c r="R90" s="55">
        <f t="shared" si="40"/>
        <v>0</v>
      </c>
      <c r="S90" s="56">
        <f t="shared" si="41"/>
        <v>0</v>
      </c>
      <c r="T90" s="28">
        <f t="shared" si="42"/>
        <v>0</v>
      </c>
      <c r="U90" s="57">
        <f t="shared" si="43"/>
        <v>187599</v>
      </c>
      <c r="V90" s="57" t="e">
        <f t="shared" si="29"/>
        <v>#REF!</v>
      </c>
      <c r="W90" s="57">
        <f t="shared" si="44"/>
        <v>0</v>
      </c>
      <c r="X90" s="50" t="e">
        <f t="shared" si="45"/>
        <v>#REF!</v>
      </c>
      <c r="Y90" s="58" t="e">
        <f t="shared" si="46"/>
        <v>#REF!</v>
      </c>
      <c r="AA90" s="28">
        <f t="shared" si="47"/>
        <v>0</v>
      </c>
      <c r="AB90" s="28">
        <f t="shared" si="48"/>
        <v>0</v>
      </c>
      <c r="AC90" s="28" t="e">
        <f t="shared" si="49"/>
        <v>#REF!</v>
      </c>
      <c r="AD90" s="55" t="e">
        <f t="shared" si="50"/>
        <v>#REF!</v>
      </c>
      <c r="AG90" s="61" t="str">
        <f t="shared" si="51"/>
        <v>081</v>
      </c>
      <c r="AH90" s="62" t="str">
        <f t="shared" si="52"/>
        <v>Dunstable</v>
      </c>
      <c r="AI90" s="63">
        <f t="shared" si="53"/>
        <v>0.75552687450201217</v>
      </c>
      <c r="AJ90" s="64">
        <f t="shared" si="30"/>
        <v>75.55</v>
      </c>
      <c r="AK90" s="63">
        <f t="shared" si="54"/>
        <v>3.0499999999999999E-2</v>
      </c>
      <c r="AL90" s="57" t="e">
        <f t="shared" si="31"/>
        <v>#REF!</v>
      </c>
      <c r="AM90" s="65" t="e">
        <f t="shared" si="55"/>
        <v>#REF!</v>
      </c>
      <c r="AR90" s="49"/>
    </row>
    <row r="91" spans="1:44" ht="12.75" customHeight="1" x14ac:dyDescent="0.3">
      <c r="A91" s="48">
        <v>82</v>
      </c>
      <c r="B91" s="48" t="s">
        <v>145</v>
      </c>
      <c r="C91" s="49">
        <v>7474272000</v>
      </c>
      <c r="D91" s="49">
        <f t="shared" si="32"/>
        <v>20114985.252159838</v>
      </c>
      <c r="E91" s="59">
        <v>1957870000</v>
      </c>
      <c r="F91" s="49">
        <f t="shared" si="56"/>
        <v>25508663.231498964</v>
      </c>
      <c r="G91" s="49">
        <f t="shared" si="33"/>
        <v>45623648</v>
      </c>
      <c r="H91" s="50">
        <v>35054190.457200006</v>
      </c>
      <c r="I91" s="51">
        <f t="shared" si="34"/>
        <v>1.3015176617958115</v>
      </c>
      <c r="J91" s="28">
        <f t="shared" si="35"/>
        <v>35054190</v>
      </c>
      <c r="K91" s="28">
        <f t="shared" si="36"/>
        <v>35054190</v>
      </c>
      <c r="L91" s="52">
        <f t="shared" si="37"/>
        <v>100</v>
      </c>
      <c r="M91" s="91"/>
      <c r="N91" s="53">
        <v>27763489</v>
      </c>
      <c r="O91" s="54">
        <v>3.9100000000000003E-2</v>
      </c>
      <c r="P91" s="28">
        <f t="shared" si="38"/>
        <v>28849041</v>
      </c>
      <c r="Q91" s="55">
        <f t="shared" si="39"/>
        <v>82.298408902706555</v>
      </c>
      <c r="R91" s="55">
        <f t="shared" si="40"/>
        <v>17.701591097293445</v>
      </c>
      <c r="S91" s="56">
        <f t="shared" si="41"/>
        <v>0.02</v>
      </c>
      <c r="T91" s="28">
        <f t="shared" si="42"/>
        <v>555270</v>
      </c>
      <c r="U91" s="57">
        <f t="shared" si="43"/>
        <v>0</v>
      </c>
      <c r="V91" s="57" t="e">
        <f t="shared" si="29"/>
        <v>#REF!</v>
      </c>
      <c r="W91" s="57">
        <f t="shared" si="44"/>
        <v>0</v>
      </c>
      <c r="X91" s="50" t="e">
        <f t="shared" si="45"/>
        <v>#REF!</v>
      </c>
      <c r="Y91" s="58" t="e">
        <f t="shared" si="46"/>
        <v>#REF!</v>
      </c>
      <c r="AA91" s="28">
        <f t="shared" si="47"/>
        <v>-6205149</v>
      </c>
      <c r="AB91" s="28">
        <f t="shared" si="48"/>
        <v>-5649879</v>
      </c>
      <c r="AC91" s="28">
        <f t="shared" si="49"/>
        <v>0</v>
      </c>
      <c r="AD91" s="55" t="e">
        <f t="shared" si="50"/>
        <v>#REF!</v>
      </c>
      <c r="AG91" s="61" t="str">
        <f t="shared" si="51"/>
        <v>082</v>
      </c>
      <c r="AH91" s="62" t="str">
        <f t="shared" si="52"/>
        <v>Duxbury</v>
      </c>
      <c r="AI91" s="63">
        <f t="shared" si="53"/>
        <v>1.3015176617958115</v>
      </c>
      <c r="AJ91" s="64">
        <f t="shared" si="30"/>
        <v>100</v>
      </c>
      <c r="AK91" s="63">
        <f t="shared" si="54"/>
        <v>3.9100000000000003E-2</v>
      </c>
      <c r="AL91" s="57" t="e">
        <f t="shared" si="31"/>
        <v>#REF!</v>
      </c>
      <c r="AM91" s="65" t="e">
        <f t="shared" si="55"/>
        <v>#REF!</v>
      </c>
      <c r="AR91" s="49"/>
    </row>
    <row r="92" spans="1:44" ht="12.75" customHeight="1" x14ac:dyDescent="0.3">
      <c r="A92" s="48">
        <v>83</v>
      </c>
      <c r="B92" s="48" t="s">
        <v>146</v>
      </c>
      <c r="C92" s="49">
        <v>2735589000</v>
      </c>
      <c r="D92" s="49">
        <f t="shared" si="32"/>
        <v>7362099.2641116995</v>
      </c>
      <c r="E92" s="59">
        <v>634474000</v>
      </c>
      <c r="F92" s="49">
        <f t="shared" si="56"/>
        <v>8266424.0195427043</v>
      </c>
      <c r="G92" s="49">
        <f t="shared" si="33"/>
        <v>15628523</v>
      </c>
      <c r="H92" s="50">
        <v>29978845.819702715</v>
      </c>
      <c r="I92" s="51">
        <f t="shared" si="34"/>
        <v>0.52131836875883375</v>
      </c>
      <c r="J92" s="28">
        <f t="shared" si="35"/>
        <v>29978846</v>
      </c>
      <c r="K92" s="28">
        <f t="shared" si="36"/>
        <v>15628523</v>
      </c>
      <c r="L92" s="52">
        <f t="shared" si="37"/>
        <v>52.13</v>
      </c>
      <c r="M92" s="91"/>
      <c r="N92" s="53">
        <v>15952960</v>
      </c>
      <c r="O92" s="54">
        <v>4.07E-2</v>
      </c>
      <c r="P92" s="28">
        <f t="shared" si="38"/>
        <v>16602245</v>
      </c>
      <c r="Q92" s="55">
        <f t="shared" si="39"/>
        <v>55.37986718984579</v>
      </c>
      <c r="R92" s="55">
        <f t="shared" si="40"/>
        <v>0</v>
      </c>
      <c r="S92" s="56">
        <f t="shared" si="41"/>
        <v>0</v>
      </c>
      <c r="T92" s="28">
        <f t="shared" si="42"/>
        <v>0</v>
      </c>
      <c r="U92" s="57">
        <f t="shared" si="43"/>
        <v>973722</v>
      </c>
      <c r="V92" s="57" t="e">
        <f t="shared" si="29"/>
        <v>#REF!</v>
      </c>
      <c r="W92" s="57">
        <f t="shared" si="44"/>
        <v>0</v>
      </c>
      <c r="X92" s="50" t="e">
        <f t="shared" si="45"/>
        <v>#REF!</v>
      </c>
      <c r="Y92" s="58" t="e">
        <f t="shared" si="46"/>
        <v>#REF!</v>
      </c>
      <c r="AA92" s="28">
        <f t="shared" si="47"/>
        <v>0</v>
      </c>
      <c r="AB92" s="28">
        <f t="shared" si="48"/>
        <v>0</v>
      </c>
      <c r="AC92" s="28" t="e">
        <f t="shared" si="49"/>
        <v>#REF!</v>
      </c>
      <c r="AD92" s="55" t="e">
        <f t="shared" si="50"/>
        <v>#REF!</v>
      </c>
      <c r="AG92" s="61" t="str">
        <f t="shared" si="51"/>
        <v>083</v>
      </c>
      <c r="AH92" s="62" t="str">
        <f t="shared" si="52"/>
        <v>East Bridgewater</v>
      </c>
      <c r="AI92" s="63">
        <f t="shared" si="53"/>
        <v>0.52131836875883375</v>
      </c>
      <c r="AJ92" s="64">
        <f t="shared" si="30"/>
        <v>52.13</v>
      </c>
      <c r="AK92" s="63">
        <f t="shared" si="54"/>
        <v>4.07E-2</v>
      </c>
      <c r="AL92" s="57" t="e">
        <f t="shared" si="31"/>
        <v>#REF!</v>
      </c>
      <c r="AM92" s="65" t="e">
        <f t="shared" si="55"/>
        <v>#REF!</v>
      </c>
      <c r="AR92" s="49"/>
    </row>
    <row r="93" spans="1:44" ht="12.75" customHeight="1" x14ac:dyDescent="0.3">
      <c r="A93" s="48">
        <v>84</v>
      </c>
      <c r="B93" s="48" t="s">
        <v>147</v>
      </c>
      <c r="C93" s="49">
        <v>391173300</v>
      </c>
      <c r="D93" s="49">
        <f t="shared" si="32"/>
        <v>1052737.3315472994</v>
      </c>
      <c r="E93" s="59">
        <v>85749000</v>
      </c>
      <c r="F93" s="49">
        <f t="shared" si="56"/>
        <v>1117205.1073042667</v>
      </c>
      <c r="G93" s="49">
        <f t="shared" si="33"/>
        <v>2169942</v>
      </c>
      <c r="H93" s="50">
        <v>4644115.2186304834</v>
      </c>
      <c r="I93" s="51">
        <f t="shared" si="34"/>
        <v>0.46724551348230775</v>
      </c>
      <c r="J93" s="28">
        <f t="shared" si="35"/>
        <v>4644115</v>
      </c>
      <c r="K93" s="28">
        <f t="shared" si="36"/>
        <v>2169942</v>
      </c>
      <c r="L93" s="52">
        <f t="shared" si="37"/>
        <v>46.72</v>
      </c>
      <c r="M93" s="91"/>
      <c r="N93" s="53">
        <v>2232472</v>
      </c>
      <c r="O93" s="54">
        <v>4.5100000000000001E-2</v>
      </c>
      <c r="P93" s="28">
        <f t="shared" si="38"/>
        <v>2333156</v>
      </c>
      <c r="Q93" s="55">
        <f t="shared" si="39"/>
        <v>50.238977505128119</v>
      </c>
      <c r="R93" s="55">
        <f t="shared" si="40"/>
        <v>0</v>
      </c>
      <c r="S93" s="56">
        <f t="shared" si="41"/>
        <v>0</v>
      </c>
      <c r="T93" s="28">
        <f t="shared" si="42"/>
        <v>0</v>
      </c>
      <c r="U93" s="57">
        <f t="shared" si="43"/>
        <v>163214</v>
      </c>
      <c r="V93" s="57" t="e">
        <f t="shared" si="29"/>
        <v>#REF!</v>
      </c>
      <c r="W93" s="57">
        <f t="shared" si="44"/>
        <v>0</v>
      </c>
      <c r="X93" s="50" t="e">
        <f t="shared" si="45"/>
        <v>#REF!</v>
      </c>
      <c r="Y93" s="58" t="e">
        <f t="shared" si="46"/>
        <v>#REF!</v>
      </c>
      <c r="AA93" s="28">
        <f t="shared" si="47"/>
        <v>0</v>
      </c>
      <c r="AB93" s="28">
        <f t="shared" si="48"/>
        <v>0</v>
      </c>
      <c r="AC93" s="28" t="e">
        <f t="shared" si="49"/>
        <v>#REF!</v>
      </c>
      <c r="AD93" s="55" t="e">
        <f t="shared" si="50"/>
        <v>#REF!</v>
      </c>
      <c r="AG93" s="61" t="str">
        <f t="shared" si="51"/>
        <v>084</v>
      </c>
      <c r="AH93" s="62" t="str">
        <f t="shared" si="52"/>
        <v>East Brookfield</v>
      </c>
      <c r="AI93" s="63">
        <f t="shared" si="53"/>
        <v>0.46724551348230775</v>
      </c>
      <c r="AJ93" s="64">
        <f t="shared" si="30"/>
        <v>46.72</v>
      </c>
      <c r="AK93" s="63">
        <f t="shared" si="54"/>
        <v>4.5100000000000001E-2</v>
      </c>
      <c r="AL93" s="57" t="e">
        <f t="shared" si="31"/>
        <v>#REF!</v>
      </c>
      <c r="AM93" s="65" t="e">
        <f t="shared" si="55"/>
        <v>#REF!</v>
      </c>
      <c r="AR93" s="49"/>
    </row>
    <row r="94" spans="1:44" ht="12.75" customHeight="1" x14ac:dyDescent="0.3">
      <c r="A94" s="48">
        <v>85</v>
      </c>
      <c r="B94" s="48" t="s">
        <v>148</v>
      </c>
      <c r="C94" s="49">
        <v>5247859100</v>
      </c>
      <c r="D94" s="49">
        <f t="shared" si="32"/>
        <v>14123195.998474875</v>
      </c>
      <c r="E94" s="59">
        <v>302231000</v>
      </c>
      <c r="F94" s="49">
        <f t="shared" si="56"/>
        <v>3937702.093151825</v>
      </c>
      <c r="G94" s="49">
        <f t="shared" si="33"/>
        <v>18060898</v>
      </c>
      <c r="H94" s="50">
        <v>6962592.0746778408</v>
      </c>
      <c r="I94" s="51">
        <f t="shared" si="34"/>
        <v>2.5939905435054054</v>
      </c>
      <c r="J94" s="28">
        <f t="shared" si="35"/>
        <v>6962592</v>
      </c>
      <c r="K94" s="28">
        <f t="shared" si="36"/>
        <v>6962592</v>
      </c>
      <c r="L94" s="52">
        <f t="shared" si="37"/>
        <v>100</v>
      </c>
      <c r="M94" s="91"/>
      <c r="N94" s="53">
        <v>5832309</v>
      </c>
      <c r="O94" s="54">
        <v>2.3800000000000002E-2</v>
      </c>
      <c r="P94" s="28">
        <f t="shared" si="38"/>
        <v>5971118</v>
      </c>
      <c r="Q94" s="55">
        <f t="shared" si="39"/>
        <v>85.759986165443763</v>
      </c>
      <c r="R94" s="55">
        <f t="shared" si="40"/>
        <v>14.240013834556237</v>
      </c>
      <c r="S94" s="56">
        <f t="shared" si="41"/>
        <v>0.02</v>
      </c>
      <c r="T94" s="28">
        <f t="shared" si="42"/>
        <v>116646</v>
      </c>
      <c r="U94" s="57">
        <f t="shared" si="43"/>
        <v>0</v>
      </c>
      <c r="V94" s="57" t="e">
        <f t="shared" si="29"/>
        <v>#REF!</v>
      </c>
      <c r="W94" s="57">
        <f t="shared" si="44"/>
        <v>874828</v>
      </c>
      <c r="X94" s="50" t="e">
        <f t="shared" si="45"/>
        <v>#REF!</v>
      </c>
      <c r="Y94" s="58" t="e">
        <f t="shared" si="46"/>
        <v>#REF!</v>
      </c>
      <c r="AA94" s="28">
        <f t="shared" si="47"/>
        <v>-991474</v>
      </c>
      <c r="AB94" s="28">
        <f t="shared" si="48"/>
        <v>0</v>
      </c>
      <c r="AC94" s="28">
        <f t="shared" si="49"/>
        <v>0</v>
      </c>
      <c r="AD94" s="55" t="e">
        <f t="shared" si="50"/>
        <v>#REF!</v>
      </c>
      <c r="AG94" s="61" t="str">
        <f t="shared" si="51"/>
        <v>085</v>
      </c>
      <c r="AH94" s="62" t="str">
        <f t="shared" si="52"/>
        <v>Eastham</v>
      </c>
      <c r="AI94" s="63">
        <f t="shared" si="53"/>
        <v>2.5939905435054054</v>
      </c>
      <c r="AJ94" s="64">
        <f t="shared" si="30"/>
        <v>100</v>
      </c>
      <c r="AK94" s="63">
        <f t="shared" si="54"/>
        <v>2.3800000000000002E-2</v>
      </c>
      <c r="AL94" s="57" t="e">
        <f t="shared" si="31"/>
        <v>#REF!</v>
      </c>
      <c r="AM94" s="65" t="e">
        <f t="shared" si="55"/>
        <v>#REF!</v>
      </c>
      <c r="AR94" s="49"/>
    </row>
    <row r="95" spans="1:44" ht="12.75" customHeight="1" x14ac:dyDescent="0.3">
      <c r="A95" s="48">
        <v>86</v>
      </c>
      <c r="B95" s="48" t="s">
        <v>149</v>
      </c>
      <c r="C95" s="49">
        <v>2471318200</v>
      </c>
      <c r="D95" s="49">
        <f t="shared" si="32"/>
        <v>6650885.7513339361</v>
      </c>
      <c r="E95" s="59">
        <v>593375000</v>
      </c>
      <c r="F95" s="49">
        <f t="shared" si="56"/>
        <v>7730954.0699794665</v>
      </c>
      <c r="G95" s="49">
        <f t="shared" si="33"/>
        <v>14381840</v>
      </c>
      <c r="H95" s="50">
        <v>23886649.57</v>
      </c>
      <c r="I95" s="51">
        <f t="shared" si="34"/>
        <v>0.60208695061456452</v>
      </c>
      <c r="J95" s="28">
        <f t="shared" si="35"/>
        <v>23886650</v>
      </c>
      <c r="K95" s="28">
        <f t="shared" si="36"/>
        <v>14381840</v>
      </c>
      <c r="L95" s="52">
        <f t="shared" si="37"/>
        <v>60.21</v>
      </c>
      <c r="M95" s="91"/>
      <c r="N95" s="53">
        <v>14936633</v>
      </c>
      <c r="O95" s="54">
        <v>3.8800000000000001E-2</v>
      </c>
      <c r="P95" s="28">
        <f t="shared" si="38"/>
        <v>15516174</v>
      </c>
      <c r="Q95" s="55">
        <f t="shared" si="39"/>
        <v>64.95751509448715</v>
      </c>
      <c r="R95" s="55">
        <f t="shared" si="40"/>
        <v>0</v>
      </c>
      <c r="S95" s="56">
        <f t="shared" si="41"/>
        <v>0</v>
      </c>
      <c r="T95" s="28">
        <f t="shared" si="42"/>
        <v>0</v>
      </c>
      <c r="U95" s="57">
        <f t="shared" si="43"/>
        <v>1134334</v>
      </c>
      <c r="V95" s="57" t="e">
        <f t="shared" si="29"/>
        <v>#REF!</v>
      </c>
      <c r="W95" s="57">
        <f t="shared" si="44"/>
        <v>0</v>
      </c>
      <c r="X95" s="50" t="e">
        <f t="shared" si="45"/>
        <v>#REF!</v>
      </c>
      <c r="Y95" s="58" t="e">
        <f t="shared" si="46"/>
        <v>#REF!</v>
      </c>
      <c r="AA95" s="28">
        <f t="shared" si="47"/>
        <v>0</v>
      </c>
      <c r="AB95" s="28">
        <f t="shared" si="48"/>
        <v>0</v>
      </c>
      <c r="AC95" s="28" t="e">
        <f t="shared" si="49"/>
        <v>#REF!</v>
      </c>
      <c r="AD95" s="55" t="e">
        <f t="shared" si="50"/>
        <v>#REF!</v>
      </c>
      <c r="AG95" s="61" t="str">
        <f t="shared" si="51"/>
        <v>086</v>
      </c>
      <c r="AH95" s="62" t="str">
        <f t="shared" si="52"/>
        <v>Easthampton</v>
      </c>
      <c r="AI95" s="63">
        <f t="shared" si="53"/>
        <v>0.60208695061456452</v>
      </c>
      <c r="AJ95" s="64">
        <f t="shared" si="30"/>
        <v>60.21</v>
      </c>
      <c r="AK95" s="63">
        <f t="shared" si="54"/>
        <v>3.8800000000000001E-2</v>
      </c>
      <c r="AL95" s="57" t="e">
        <f t="shared" si="31"/>
        <v>#REF!</v>
      </c>
      <c r="AM95" s="65" t="e">
        <f t="shared" si="55"/>
        <v>#REF!</v>
      </c>
      <c r="AR95" s="49"/>
    </row>
    <row r="96" spans="1:44" ht="12.75" customHeight="1" x14ac:dyDescent="0.3">
      <c r="A96" s="48">
        <v>87</v>
      </c>
      <c r="B96" s="48" t="s">
        <v>150</v>
      </c>
      <c r="C96" s="49">
        <v>2860095200</v>
      </c>
      <c r="D96" s="49">
        <f t="shared" si="32"/>
        <v>7697174.0883624712</v>
      </c>
      <c r="E96" s="59">
        <v>848679000</v>
      </c>
      <c r="F96" s="49">
        <f t="shared" si="56"/>
        <v>11057254.46666291</v>
      </c>
      <c r="G96" s="49">
        <f t="shared" si="33"/>
        <v>18754429</v>
      </c>
      <c r="H96" s="50">
        <v>34975334.979999997</v>
      </c>
      <c r="I96" s="51">
        <f t="shared" si="34"/>
        <v>0.53621870986294706</v>
      </c>
      <c r="J96" s="28">
        <f t="shared" si="35"/>
        <v>34975335</v>
      </c>
      <c r="K96" s="28">
        <f t="shared" si="36"/>
        <v>18754429</v>
      </c>
      <c r="L96" s="52">
        <f t="shared" si="37"/>
        <v>53.62</v>
      </c>
      <c r="M96" s="91"/>
      <c r="N96" s="53">
        <v>19663608</v>
      </c>
      <c r="O96" s="54">
        <v>3.9600000000000003E-2</v>
      </c>
      <c r="P96" s="28">
        <f t="shared" si="38"/>
        <v>20442287</v>
      </c>
      <c r="Q96" s="55">
        <f t="shared" si="39"/>
        <v>58.447723264665072</v>
      </c>
      <c r="R96" s="55">
        <f t="shared" si="40"/>
        <v>0</v>
      </c>
      <c r="S96" s="56">
        <f t="shared" si="41"/>
        <v>0</v>
      </c>
      <c r="T96" s="28">
        <f t="shared" si="42"/>
        <v>0</v>
      </c>
      <c r="U96" s="57">
        <f t="shared" si="43"/>
        <v>1687858</v>
      </c>
      <c r="V96" s="57" t="e">
        <f t="shared" si="29"/>
        <v>#REF!</v>
      </c>
      <c r="W96" s="57">
        <f t="shared" si="44"/>
        <v>0</v>
      </c>
      <c r="X96" s="50" t="e">
        <f t="shared" si="45"/>
        <v>#REF!</v>
      </c>
      <c r="Y96" s="58" t="e">
        <f t="shared" si="46"/>
        <v>#REF!</v>
      </c>
      <c r="AA96" s="28">
        <f t="shared" si="47"/>
        <v>0</v>
      </c>
      <c r="AB96" s="28">
        <f t="shared" si="48"/>
        <v>0</v>
      </c>
      <c r="AC96" s="28" t="e">
        <f t="shared" si="49"/>
        <v>#REF!</v>
      </c>
      <c r="AD96" s="55" t="e">
        <f t="shared" si="50"/>
        <v>#REF!</v>
      </c>
      <c r="AG96" s="61" t="str">
        <f t="shared" si="51"/>
        <v>087</v>
      </c>
      <c r="AH96" s="62" t="str">
        <f t="shared" si="52"/>
        <v>East Longmeadow</v>
      </c>
      <c r="AI96" s="63">
        <f t="shared" si="53"/>
        <v>0.53621870986294706</v>
      </c>
      <c r="AJ96" s="64">
        <f t="shared" si="30"/>
        <v>53.62</v>
      </c>
      <c r="AK96" s="63">
        <f t="shared" si="54"/>
        <v>3.9600000000000003E-2</v>
      </c>
      <c r="AL96" s="57" t="e">
        <f t="shared" si="31"/>
        <v>#REF!</v>
      </c>
      <c r="AM96" s="65" t="e">
        <f t="shared" si="55"/>
        <v>#REF!</v>
      </c>
      <c r="AR96" s="49"/>
    </row>
    <row r="97" spans="1:44" ht="12.75" customHeight="1" x14ac:dyDescent="0.3">
      <c r="A97" s="48">
        <v>88</v>
      </c>
      <c r="B97" s="48" t="s">
        <v>151</v>
      </c>
      <c r="C97" s="49">
        <v>5439498700</v>
      </c>
      <c r="D97" s="49">
        <f t="shared" si="32"/>
        <v>14638942.244762113</v>
      </c>
      <c r="E97" s="59">
        <v>1645405000</v>
      </c>
      <c r="F97" s="49">
        <f t="shared" si="56"/>
        <v>21437624.573860653</v>
      </c>
      <c r="G97" s="49">
        <f t="shared" si="33"/>
        <v>36076567</v>
      </c>
      <c r="H97" s="50">
        <v>47662872.940874152</v>
      </c>
      <c r="I97" s="51">
        <f t="shared" si="34"/>
        <v>0.75691129749465635</v>
      </c>
      <c r="J97" s="28">
        <f t="shared" si="35"/>
        <v>47662873</v>
      </c>
      <c r="K97" s="28">
        <f t="shared" si="36"/>
        <v>36076567</v>
      </c>
      <c r="L97" s="52">
        <f t="shared" si="37"/>
        <v>75.69</v>
      </c>
      <c r="M97" s="91"/>
      <c r="N97" s="53">
        <v>36347421</v>
      </c>
      <c r="O97" s="54">
        <v>4.1399999999999999E-2</v>
      </c>
      <c r="P97" s="28">
        <f t="shared" si="38"/>
        <v>37852204</v>
      </c>
      <c r="Q97" s="55">
        <f t="shared" si="39"/>
        <v>79.416538837169341</v>
      </c>
      <c r="R97" s="55">
        <f t="shared" si="40"/>
        <v>0</v>
      </c>
      <c r="S97" s="56">
        <f t="shared" si="41"/>
        <v>0</v>
      </c>
      <c r="T97" s="28">
        <f t="shared" si="42"/>
        <v>0</v>
      </c>
      <c r="U97" s="57">
        <f t="shared" si="43"/>
        <v>1775637</v>
      </c>
      <c r="V97" s="57" t="e">
        <f t="shared" si="29"/>
        <v>#REF!</v>
      </c>
      <c r="W97" s="57">
        <f t="shared" si="44"/>
        <v>0</v>
      </c>
      <c r="X97" s="50" t="e">
        <f t="shared" si="45"/>
        <v>#REF!</v>
      </c>
      <c r="Y97" s="58" t="e">
        <f t="shared" si="46"/>
        <v>#REF!</v>
      </c>
      <c r="AA97" s="28">
        <f t="shared" si="47"/>
        <v>0</v>
      </c>
      <c r="AB97" s="28">
        <f t="shared" si="48"/>
        <v>0</v>
      </c>
      <c r="AC97" s="28" t="e">
        <f t="shared" si="49"/>
        <v>#REF!</v>
      </c>
      <c r="AD97" s="55" t="e">
        <f t="shared" si="50"/>
        <v>#REF!</v>
      </c>
      <c r="AG97" s="61" t="str">
        <f t="shared" si="51"/>
        <v>088</v>
      </c>
      <c r="AH97" s="62" t="str">
        <f t="shared" si="52"/>
        <v>Easton</v>
      </c>
      <c r="AI97" s="63">
        <f t="shared" si="53"/>
        <v>0.75691129749465635</v>
      </c>
      <c r="AJ97" s="64">
        <f t="shared" si="30"/>
        <v>75.69</v>
      </c>
      <c r="AK97" s="63">
        <f t="shared" si="54"/>
        <v>4.1399999999999999E-2</v>
      </c>
      <c r="AL97" s="57" t="e">
        <f t="shared" si="31"/>
        <v>#REF!</v>
      </c>
      <c r="AM97" s="65" t="e">
        <f t="shared" si="55"/>
        <v>#REF!</v>
      </c>
      <c r="AR97" s="49"/>
    </row>
    <row r="98" spans="1:44" ht="12.75" customHeight="1" x14ac:dyDescent="0.3">
      <c r="A98" s="48">
        <v>89</v>
      </c>
      <c r="B98" s="48" t="s">
        <v>152</v>
      </c>
      <c r="C98" s="49">
        <v>14948876400</v>
      </c>
      <c r="D98" s="49">
        <f t="shared" si="32"/>
        <v>40230865.069181353</v>
      </c>
      <c r="E98" s="59">
        <v>390632000</v>
      </c>
      <c r="F98" s="49">
        <f t="shared" si="56"/>
        <v>5089459.5327814939</v>
      </c>
      <c r="G98" s="49">
        <f t="shared" si="33"/>
        <v>45320325</v>
      </c>
      <c r="H98" s="50">
        <v>10464410.744204521</v>
      </c>
      <c r="I98" s="51">
        <f t="shared" si="34"/>
        <v>4.3309008130342788</v>
      </c>
      <c r="J98" s="28">
        <f t="shared" si="35"/>
        <v>10464411</v>
      </c>
      <c r="K98" s="28">
        <f t="shared" si="36"/>
        <v>10464411</v>
      </c>
      <c r="L98" s="52">
        <f t="shared" si="37"/>
        <v>100</v>
      </c>
      <c r="M98" s="91"/>
      <c r="N98" s="53">
        <v>8808396</v>
      </c>
      <c r="O98" s="54">
        <v>3.9399999999999998E-2</v>
      </c>
      <c r="P98" s="28">
        <f t="shared" si="38"/>
        <v>9155447</v>
      </c>
      <c r="Q98" s="55">
        <f t="shared" si="39"/>
        <v>87.49128091202401</v>
      </c>
      <c r="R98" s="55">
        <f t="shared" si="40"/>
        <v>12.50871908797599</v>
      </c>
      <c r="S98" s="56">
        <f t="shared" si="41"/>
        <v>0.02</v>
      </c>
      <c r="T98" s="28">
        <f t="shared" si="42"/>
        <v>176168</v>
      </c>
      <c r="U98" s="57">
        <f t="shared" si="43"/>
        <v>0</v>
      </c>
      <c r="V98" s="57" t="e">
        <f t="shared" si="29"/>
        <v>#REF!</v>
      </c>
      <c r="W98" s="57">
        <f t="shared" si="44"/>
        <v>1132796</v>
      </c>
      <c r="X98" s="50" t="e">
        <f t="shared" si="45"/>
        <v>#REF!</v>
      </c>
      <c r="Y98" s="58" t="e">
        <f t="shared" si="46"/>
        <v>#REF!</v>
      </c>
      <c r="AA98" s="28">
        <f t="shared" si="47"/>
        <v>-1308964</v>
      </c>
      <c r="AB98" s="28">
        <f t="shared" si="48"/>
        <v>0</v>
      </c>
      <c r="AC98" s="28">
        <f t="shared" si="49"/>
        <v>0</v>
      </c>
      <c r="AD98" s="55" t="e">
        <f t="shared" si="50"/>
        <v>#REF!</v>
      </c>
      <c r="AG98" s="61" t="str">
        <f t="shared" si="51"/>
        <v>089</v>
      </c>
      <c r="AH98" s="62" t="str">
        <f t="shared" si="52"/>
        <v>Edgartown</v>
      </c>
      <c r="AI98" s="63">
        <f t="shared" si="53"/>
        <v>4.3309008130342788</v>
      </c>
      <c r="AJ98" s="64">
        <f t="shared" si="30"/>
        <v>100</v>
      </c>
      <c r="AK98" s="63">
        <f t="shared" si="54"/>
        <v>3.9399999999999998E-2</v>
      </c>
      <c r="AL98" s="57" t="e">
        <f t="shared" si="31"/>
        <v>#REF!</v>
      </c>
      <c r="AM98" s="65" t="e">
        <f t="shared" si="55"/>
        <v>#REF!</v>
      </c>
      <c r="AR98" s="49"/>
    </row>
    <row r="99" spans="1:44" ht="12.75" customHeight="1" x14ac:dyDescent="0.3">
      <c r="A99" s="48">
        <v>90</v>
      </c>
      <c r="B99" s="48" t="s">
        <v>153</v>
      </c>
      <c r="C99" s="49">
        <v>871171800</v>
      </c>
      <c r="D99" s="49">
        <f t="shared" si="32"/>
        <v>2344523.7086765827</v>
      </c>
      <c r="E99" s="59">
        <v>60959000</v>
      </c>
      <c r="F99" s="49">
        <f t="shared" si="56"/>
        <v>794221.57851591031</v>
      </c>
      <c r="G99" s="49">
        <f t="shared" si="33"/>
        <v>3138745</v>
      </c>
      <c r="H99" s="50">
        <v>1331689.7374155428</v>
      </c>
      <c r="I99" s="51">
        <f t="shared" si="34"/>
        <v>2.3569641725192483</v>
      </c>
      <c r="J99" s="28">
        <f t="shared" si="35"/>
        <v>1331690</v>
      </c>
      <c r="K99" s="28">
        <f t="shared" si="36"/>
        <v>1331690</v>
      </c>
      <c r="L99" s="52">
        <f t="shared" si="37"/>
        <v>100</v>
      </c>
      <c r="M99" s="91"/>
      <c r="N99" s="53">
        <v>1047443</v>
      </c>
      <c r="O99" s="54">
        <v>3.5099999999999999E-2</v>
      </c>
      <c r="P99" s="28">
        <f t="shared" si="38"/>
        <v>1084208</v>
      </c>
      <c r="Q99" s="55">
        <f t="shared" si="39"/>
        <v>81.415961206111021</v>
      </c>
      <c r="R99" s="55">
        <f t="shared" si="40"/>
        <v>18.584038793888979</v>
      </c>
      <c r="S99" s="56">
        <f t="shared" si="41"/>
        <v>0.02</v>
      </c>
      <c r="T99" s="28">
        <f t="shared" si="42"/>
        <v>20949</v>
      </c>
      <c r="U99" s="57">
        <f t="shared" si="43"/>
        <v>0</v>
      </c>
      <c r="V99" s="57" t="e">
        <f t="shared" si="29"/>
        <v>#REF!</v>
      </c>
      <c r="W99" s="57">
        <f t="shared" si="44"/>
        <v>226533</v>
      </c>
      <c r="X99" s="50" t="e">
        <f t="shared" si="45"/>
        <v>#REF!</v>
      </c>
      <c r="Y99" s="58" t="e">
        <f t="shared" si="46"/>
        <v>#REF!</v>
      </c>
      <c r="AA99" s="28">
        <f t="shared" si="47"/>
        <v>-247482</v>
      </c>
      <c r="AB99" s="28">
        <f t="shared" si="48"/>
        <v>0</v>
      </c>
      <c r="AC99" s="28">
        <f t="shared" si="49"/>
        <v>0</v>
      </c>
      <c r="AD99" s="55" t="e">
        <f t="shared" si="50"/>
        <v>#REF!</v>
      </c>
      <c r="AG99" s="61" t="str">
        <f t="shared" si="51"/>
        <v>090</v>
      </c>
      <c r="AH99" s="62" t="str">
        <f t="shared" si="52"/>
        <v>Egremont</v>
      </c>
      <c r="AI99" s="63">
        <f t="shared" si="53"/>
        <v>2.3569641725192483</v>
      </c>
      <c r="AJ99" s="64">
        <f t="shared" si="30"/>
        <v>100</v>
      </c>
      <c r="AK99" s="63">
        <f t="shared" si="54"/>
        <v>3.5099999999999999E-2</v>
      </c>
      <c r="AL99" s="57" t="e">
        <f t="shared" si="31"/>
        <v>#REF!</v>
      </c>
      <c r="AM99" s="65" t="e">
        <f t="shared" si="55"/>
        <v>#REF!</v>
      </c>
      <c r="AR99" s="49"/>
    </row>
    <row r="100" spans="1:44" ht="12.75" customHeight="1" x14ac:dyDescent="0.3">
      <c r="A100" s="48">
        <v>91</v>
      </c>
      <c r="B100" s="48" t="s">
        <v>154</v>
      </c>
      <c r="C100" s="49">
        <v>888586800</v>
      </c>
      <c r="D100" s="49">
        <f t="shared" si="32"/>
        <v>2391391.4796335888</v>
      </c>
      <c r="E100" s="59">
        <v>46444000</v>
      </c>
      <c r="F100" s="49">
        <f t="shared" si="56"/>
        <v>605108.7943140954</v>
      </c>
      <c r="G100" s="49">
        <f t="shared" si="33"/>
        <v>2996500</v>
      </c>
      <c r="H100" s="50">
        <v>3188094.1942179017</v>
      </c>
      <c r="I100" s="51">
        <f t="shared" si="34"/>
        <v>0.93990322037366802</v>
      </c>
      <c r="J100" s="28">
        <f t="shared" si="35"/>
        <v>3188094</v>
      </c>
      <c r="K100" s="28">
        <f t="shared" si="36"/>
        <v>2996500</v>
      </c>
      <c r="L100" s="52">
        <f t="shared" si="37"/>
        <v>93.99</v>
      </c>
      <c r="M100" s="91"/>
      <c r="N100" s="53">
        <v>2696143</v>
      </c>
      <c r="O100" s="54">
        <v>4.3700000000000003E-2</v>
      </c>
      <c r="P100" s="28">
        <f t="shared" si="38"/>
        <v>2813964</v>
      </c>
      <c r="Q100" s="55">
        <f t="shared" si="39"/>
        <v>88.264769751896154</v>
      </c>
      <c r="R100" s="55">
        <f t="shared" si="40"/>
        <v>5.7252302481038413</v>
      </c>
      <c r="S100" s="56">
        <f t="shared" si="41"/>
        <v>0.01</v>
      </c>
      <c r="T100" s="28">
        <f t="shared" si="42"/>
        <v>26961</v>
      </c>
      <c r="U100" s="57">
        <f t="shared" si="43"/>
        <v>0</v>
      </c>
      <c r="V100" s="57" t="e">
        <f t="shared" si="29"/>
        <v>#REF!</v>
      </c>
      <c r="W100" s="57">
        <f t="shared" si="44"/>
        <v>0</v>
      </c>
      <c r="X100" s="50" t="e">
        <f t="shared" si="45"/>
        <v>#REF!</v>
      </c>
      <c r="Y100" s="58" t="e">
        <f t="shared" si="46"/>
        <v>#REF!</v>
      </c>
      <c r="AA100" s="28">
        <f t="shared" si="47"/>
        <v>-182536</v>
      </c>
      <c r="AB100" s="28">
        <f t="shared" si="48"/>
        <v>-155575</v>
      </c>
      <c r="AC100" s="28">
        <f t="shared" si="49"/>
        <v>0</v>
      </c>
      <c r="AD100" s="55" t="e">
        <f t="shared" si="50"/>
        <v>#REF!</v>
      </c>
      <c r="AG100" s="61" t="str">
        <f t="shared" si="51"/>
        <v>091</v>
      </c>
      <c r="AH100" s="62" t="str">
        <f t="shared" si="52"/>
        <v>Erving</v>
      </c>
      <c r="AI100" s="63">
        <f t="shared" si="53"/>
        <v>0.93990322037366802</v>
      </c>
      <c r="AJ100" s="64">
        <f t="shared" si="30"/>
        <v>93.99</v>
      </c>
      <c r="AK100" s="63">
        <f t="shared" si="54"/>
        <v>4.3700000000000003E-2</v>
      </c>
      <c r="AL100" s="57" t="e">
        <f t="shared" si="31"/>
        <v>#REF!</v>
      </c>
      <c r="AM100" s="65" t="e">
        <f t="shared" si="55"/>
        <v>#REF!</v>
      </c>
      <c r="AR100" s="49"/>
    </row>
    <row r="101" spans="1:44" ht="12.75" customHeight="1" x14ac:dyDescent="0.3">
      <c r="A101" s="48">
        <v>92</v>
      </c>
      <c r="B101" s="48" t="s">
        <v>155</v>
      </c>
      <c r="C101" s="49">
        <v>1385759900</v>
      </c>
      <c r="D101" s="49">
        <f t="shared" si="32"/>
        <v>3729398.6560208797</v>
      </c>
      <c r="E101" s="59">
        <v>299229000</v>
      </c>
      <c r="F101" s="49">
        <f t="shared" si="56"/>
        <v>3898589.686801577</v>
      </c>
      <c r="G101" s="49">
        <f t="shared" si="33"/>
        <v>7627988</v>
      </c>
      <c r="H101" s="50">
        <v>6724758.3537580436</v>
      </c>
      <c r="I101" s="51">
        <f t="shared" si="34"/>
        <v>1.1343140673206791</v>
      </c>
      <c r="J101" s="28">
        <f t="shared" si="35"/>
        <v>6724758</v>
      </c>
      <c r="K101" s="28">
        <f t="shared" si="36"/>
        <v>6724758</v>
      </c>
      <c r="L101" s="52">
        <f t="shared" si="37"/>
        <v>100</v>
      </c>
      <c r="M101" s="91"/>
      <c r="N101" s="53">
        <v>5434358</v>
      </c>
      <c r="O101" s="54">
        <v>4.7600000000000003E-2</v>
      </c>
      <c r="P101" s="28">
        <f t="shared" si="38"/>
        <v>5693033</v>
      </c>
      <c r="Q101" s="55">
        <f t="shared" si="39"/>
        <v>84.657807768193223</v>
      </c>
      <c r="R101" s="55">
        <f t="shared" si="40"/>
        <v>15.342192231806777</v>
      </c>
      <c r="S101" s="56">
        <f t="shared" si="41"/>
        <v>0.02</v>
      </c>
      <c r="T101" s="28">
        <f t="shared" si="42"/>
        <v>108687</v>
      </c>
      <c r="U101" s="57">
        <f t="shared" si="43"/>
        <v>0</v>
      </c>
      <c r="V101" s="57" t="e">
        <f t="shared" si="29"/>
        <v>#REF!</v>
      </c>
      <c r="W101" s="57">
        <f t="shared" si="44"/>
        <v>0</v>
      </c>
      <c r="X101" s="50" t="e">
        <f t="shared" si="45"/>
        <v>#REF!</v>
      </c>
      <c r="Y101" s="58" t="e">
        <f t="shared" si="46"/>
        <v>#REF!</v>
      </c>
      <c r="AA101" s="28">
        <f t="shared" si="47"/>
        <v>-1031725</v>
      </c>
      <c r="AB101" s="28">
        <f t="shared" si="48"/>
        <v>-923038</v>
      </c>
      <c r="AC101" s="28">
        <f t="shared" si="49"/>
        <v>0</v>
      </c>
      <c r="AD101" s="55" t="e">
        <f t="shared" si="50"/>
        <v>#REF!</v>
      </c>
      <c r="AG101" s="61" t="str">
        <f t="shared" si="51"/>
        <v>092</v>
      </c>
      <c r="AH101" s="62" t="str">
        <f t="shared" si="52"/>
        <v>Essex</v>
      </c>
      <c r="AI101" s="63">
        <f t="shared" si="53"/>
        <v>1.1343140673206791</v>
      </c>
      <c r="AJ101" s="64">
        <f t="shared" si="30"/>
        <v>100</v>
      </c>
      <c r="AK101" s="63">
        <f t="shared" si="54"/>
        <v>4.7600000000000003E-2</v>
      </c>
      <c r="AL101" s="57" t="e">
        <f t="shared" si="31"/>
        <v>#REF!</v>
      </c>
      <c r="AM101" s="65" t="e">
        <f t="shared" si="55"/>
        <v>#REF!</v>
      </c>
      <c r="AR101" s="49"/>
    </row>
    <row r="102" spans="1:44" ht="12.75" customHeight="1" x14ac:dyDescent="0.3">
      <c r="A102" s="48">
        <v>93</v>
      </c>
      <c r="B102" s="48" t="s">
        <v>156</v>
      </c>
      <c r="C102" s="49">
        <v>8839550700</v>
      </c>
      <c r="D102" s="49">
        <f t="shared" si="32"/>
        <v>23789264.287708446</v>
      </c>
      <c r="E102" s="59">
        <v>1269313000</v>
      </c>
      <c r="F102" s="49">
        <f t="shared" si="56"/>
        <v>16537603.544854175</v>
      </c>
      <c r="G102" s="49">
        <f t="shared" si="33"/>
        <v>40326868</v>
      </c>
      <c r="H102" s="50">
        <v>172711734.58173999</v>
      </c>
      <c r="I102" s="51">
        <f t="shared" si="34"/>
        <v>0.23349234548341785</v>
      </c>
      <c r="J102" s="28">
        <f t="shared" si="35"/>
        <v>172711735</v>
      </c>
      <c r="K102" s="28">
        <f t="shared" si="36"/>
        <v>40326868</v>
      </c>
      <c r="L102" s="52">
        <f t="shared" si="37"/>
        <v>23.35</v>
      </c>
      <c r="M102" s="91"/>
      <c r="N102" s="53">
        <v>43738229</v>
      </c>
      <c r="O102" s="54">
        <v>4.82E-2</v>
      </c>
      <c r="P102" s="28">
        <f t="shared" si="38"/>
        <v>45846412</v>
      </c>
      <c r="Q102" s="55">
        <f t="shared" si="39"/>
        <v>26.545047509960639</v>
      </c>
      <c r="R102" s="55">
        <f t="shared" si="40"/>
        <v>0</v>
      </c>
      <c r="S102" s="56">
        <f t="shared" si="41"/>
        <v>0</v>
      </c>
      <c r="T102" s="28">
        <f t="shared" si="42"/>
        <v>0</v>
      </c>
      <c r="U102" s="57">
        <f t="shared" si="43"/>
        <v>5519544</v>
      </c>
      <c r="V102" s="57" t="e">
        <f t="shared" si="29"/>
        <v>#REF!</v>
      </c>
      <c r="W102" s="57">
        <f t="shared" si="44"/>
        <v>0</v>
      </c>
      <c r="X102" s="50" t="e">
        <f t="shared" si="45"/>
        <v>#REF!</v>
      </c>
      <c r="Y102" s="58" t="e">
        <f t="shared" si="46"/>
        <v>#REF!</v>
      </c>
      <c r="AA102" s="28">
        <f t="shared" si="47"/>
        <v>0</v>
      </c>
      <c r="AB102" s="28">
        <f t="shared" si="48"/>
        <v>0</v>
      </c>
      <c r="AC102" s="28" t="e">
        <f t="shared" si="49"/>
        <v>#REF!</v>
      </c>
      <c r="AD102" s="55" t="e">
        <f t="shared" si="50"/>
        <v>#REF!</v>
      </c>
      <c r="AG102" s="61" t="str">
        <f t="shared" si="51"/>
        <v>093</v>
      </c>
      <c r="AH102" s="62" t="str">
        <f t="shared" si="52"/>
        <v>Everett</v>
      </c>
      <c r="AI102" s="63">
        <f t="shared" si="53"/>
        <v>0.23349234548341785</v>
      </c>
      <c r="AJ102" s="64">
        <f t="shared" si="30"/>
        <v>23.35</v>
      </c>
      <c r="AK102" s="63">
        <f t="shared" si="54"/>
        <v>4.82E-2</v>
      </c>
      <c r="AL102" s="57" t="e">
        <f t="shared" si="31"/>
        <v>#REF!</v>
      </c>
      <c r="AM102" s="65" t="e">
        <f t="shared" si="55"/>
        <v>#REF!</v>
      </c>
      <c r="AR102" s="49"/>
    </row>
    <row r="103" spans="1:44" ht="12.75" customHeight="1" x14ac:dyDescent="0.3">
      <c r="A103" s="48">
        <v>94</v>
      </c>
      <c r="B103" s="48" t="s">
        <v>157</v>
      </c>
      <c r="C103" s="49">
        <v>3499585400</v>
      </c>
      <c r="D103" s="49">
        <f t="shared" si="32"/>
        <v>9418189.317926066</v>
      </c>
      <c r="E103" s="59">
        <v>632095000</v>
      </c>
      <c r="F103" s="49">
        <f t="shared" si="56"/>
        <v>8235428.5449566813</v>
      </c>
      <c r="G103" s="49">
        <f t="shared" si="33"/>
        <v>17653618</v>
      </c>
      <c r="H103" s="50">
        <v>29127762.120026819</v>
      </c>
      <c r="I103" s="51">
        <f t="shared" si="34"/>
        <v>0.60607532865912273</v>
      </c>
      <c r="J103" s="28">
        <f t="shared" si="35"/>
        <v>29127762</v>
      </c>
      <c r="K103" s="28">
        <f t="shared" si="36"/>
        <v>17653618</v>
      </c>
      <c r="L103" s="52">
        <f t="shared" si="37"/>
        <v>60.61</v>
      </c>
      <c r="M103" s="91"/>
      <c r="N103" s="53">
        <v>17807773</v>
      </c>
      <c r="O103" s="54">
        <v>3.78E-2</v>
      </c>
      <c r="P103" s="28">
        <f t="shared" si="38"/>
        <v>18480907</v>
      </c>
      <c r="Q103" s="55">
        <f t="shared" si="39"/>
        <v>63.447740763075771</v>
      </c>
      <c r="R103" s="55">
        <f t="shared" si="40"/>
        <v>0</v>
      </c>
      <c r="S103" s="56">
        <f t="shared" si="41"/>
        <v>0</v>
      </c>
      <c r="T103" s="28">
        <f t="shared" si="42"/>
        <v>0</v>
      </c>
      <c r="U103" s="57">
        <f t="shared" si="43"/>
        <v>827289</v>
      </c>
      <c r="V103" s="57" t="e">
        <f t="shared" si="29"/>
        <v>#REF!</v>
      </c>
      <c r="W103" s="57">
        <f t="shared" si="44"/>
        <v>0</v>
      </c>
      <c r="X103" s="50" t="e">
        <f t="shared" si="45"/>
        <v>#REF!</v>
      </c>
      <c r="Y103" s="58" t="e">
        <f t="shared" si="46"/>
        <v>#REF!</v>
      </c>
      <c r="AA103" s="28">
        <f t="shared" si="47"/>
        <v>0</v>
      </c>
      <c r="AB103" s="28">
        <f t="shared" si="48"/>
        <v>0</v>
      </c>
      <c r="AC103" s="28" t="e">
        <f t="shared" si="49"/>
        <v>#REF!</v>
      </c>
      <c r="AD103" s="55" t="e">
        <f t="shared" si="50"/>
        <v>#REF!</v>
      </c>
      <c r="AG103" s="61" t="str">
        <f t="shared" si="51"/>
        <v>094</v>
      </c>
      <c r="AH103" s="62" t="str">
        <f t="shared" si="52"/>
        <v>Fairhaven</v>
      </c>
      <c r="AI103" s="63">
        <f t="shared" si="53"/>
        <v>0.60607532865912273</v>
      </c>
      <c r="AJ103" s="64">
        <f t="shared" si="30"/>
        <v>60.61</v>
      </c>
      <c r="AK103" s="63">
        <f t="shared" si="54"/>
        <v>3.78E-2</v>
      </c>
      <c r="AL103" s="57" t="e">
        <f t="shared" si="31"/>
        <v>#REF!</v>
      </c>
      <c r="AM103" s="65" t="e">
        <f t="shared" si="55"/>
        <v>#REF!</v>
      </c>
      <c r="AR103" s="49"/>
    </row>
    <row r="104" spans="1:44" ht="12.75" customHeight="1" x14ac:dyDescent="0.3">
      <c r="A104" s="48">
        <v>95</v>
      </c>
      <c r="B104" s="48" t="s">
        <v>158</v>
      </c>
      <c r="C104" s="49">
        <v>10205200700</v>
      </c>
      <c r="D104" s="49">
        <f t="shared" si="32"/>
        <v>27464542.576966863</v>
      </c>
      <c r="E104" s="59">
        <v>2097649000</v>
      </c>
      <c r="F104" s="49">
        <f t="shared" si="56"/>
        <v>27329813.480410125</v>
      </c>
      <c r="G104" s="49">
        <f t="shared" si="33"/>
        <v>54794356</v>
      </c>
      <c r="H104" s="50">
        <v>299409473.22627181</v>
      </c>
      <c r="I104" s="51">
        <f t="shared" si="34"/>
        <v>0.18300809059100956</v>
      </c>
      <c r="J104" s="28">
        <f t="shared" si="35"/>
        <v>299409473</v>
      </c>
      <c r="K104" s="28">
        <f t="shared" si="36"/>
        <v>54794356</v>
      </c>
      <c r="L104" s="52">
        <f t="shared" si="37"/>
        <v>18.3</v>
      </c>
      <c r="M104" s="91"/>
      <c r="N104" s="53">
        <v>44851394</v>
      </c>
      <c r="O104" s="54">
        <v>4.2099999999999999E-2</v>
      </c>
      <c r="P104" s="28">
        <f t="shared" si="38"/>
        <v>46739638</v>
      </c>
      <c r="Q104" s="55">
        <f t="shared" si="39"/>
        <v>15.610607605818002</v>
      </c>
      <c r="R104" s="55">
        <f t="shared" si="40"/>
        <v>2.6893923941819988</v>
      </c>
      <c r="S104" s="56">
        <f t="shared" si="41"/>
        <v>0.01</v>
      </c>
      <c r="T104" s="28">
        <f t="shared" si="42"/>
        <v>448514</v>
      </c>
      <c r="U104" s="57">
        <f t="shared" si="43"/>
        <v>0</v>
      </c>
      <c r="V104" s="57" t="e">
        <f t="shared" si="29"/>
        <v>#REF!</v>
      </c>
      <c r="W104" s="57">
        <f t="shared" si="44"/>
        <v>0</v>
      </c>
      <c r="X104" s="50" t="e">
        <f t="shared" si="45"/>
        <v>#REF!</v>
      </c>
      <c r="Y104" s="58" t="e">
        <f t="shared" si="46"/>
        <v>#REF!</v>
      </c>
      <c r="AA104" s="28">
        <f t="shared" si="47"/>
        <v>-8054718</v>
      </c>
      <c r="AB104" s="28">
        <f t="shared" si="48"/>
        <v>-7606204</v>
      </c>
      <c r="AC104" s="28">
        <f t="shared" si="49"/>
        <v>0</v>
      </c>
      <c r="AD104" s="55" t="e">
        <f t="shared" si="50"/>
        <v>#REF!</v>
      </c>
      <c r="AG104" s="61" t="str">
        <f t="shared" si="51"/>
        <v>095</v>
      </c>
      <c r="AH104" s="62" t="str">
        <f t="shared" si="52"/>
        <v>Fall River</v>
      </c>
      <c r="AI104" s="63">
        <f t="shared" si="53"/>
        <v>0.18300809059100956</v>
      </c>
      <c r="AJ104" s="64">
        <f t="shared" si="30"/>
        <v>18.3</v>
      </c>
      <c r="AK104" s="63">
        <f t="shared" si="54"/>
        <v>4.2099999999999999E-2</v>
      </c>
      <c r="AL104" s="57" t="e">
        <f t="shared" si="31"/>
        <v>#REF!</v>
      </c>
      <c r="AM104" s="65" t="e">
        <f t="shared" si="55"/>
        <v>#REF!</v>
      </c>
      <c r="AR104" s="49"/>
    </row>
    <row r="105" spans="1:44" ht="12.75" customHeight="1" x14ac:dyDescent="0.3">
      <c r="A105" s="48">
        <v>96</v>
      </c>
      <c r="B105" s="48" t="s">
        <v>159</v>
      </c>
      <c r="C105" s="49">
        <v>21506621800</v>
      </c>
      <c r="D105" s="49">
        <f t="shared" si="32"/>
        <v>57879266.412940189</v>
      </c>
      <c r="E105" s="59">
        <v>1943835000</v>
      </c>
      <c r="F105" s="49">
        <f t="shared" si="56"/>
        <v>25325804.263102651</v>
      </c>
      <c r="G105" s="49">
        <f t="shared" si="33"/>
        <v>83205071</v>
      </c>
      <c r="H105" s="50">
        <v>48517236.666528977</v>
      </c>
      <c r="I105" s="51">
        <f t="shared" si="34"/>
        <v>1.7149589860586893</v>
      </c>
      <c r="J105" s="28">
        <f t="shared" si="35"/>
        <v>48517237</v>
      </c>
      <c r="K105" s="28">
        <f t="shared" si="36"/>
        <v>48517237</v>
      </c>
      <c r="L105" s="52">
        <f t="shared" si="37"/>
        <v>100</v>
      </c>
      <c r="M105" s="91"/>
      <c r="N105" s="53">
        <v>39214950</v>
      </c>
      <c r="O105" s="54">
        <v>5.0700000000000002E-2</v>
      </c>
      <c r="P105" s="28">
        <f t="shared" si="38"/>
        <v>41203148</v>
      </c>
      <c r="Q105" s="55">
        <f t="shared" si="39"/>
        <v>84.924762478126013</v>
      </c>
      <c r="R105" s="55">
        <f t="shared" si="40"/>
        <v>15.075237521873987</v>
      </c>
      <c r="S105" s="56">
        <f t="shared" si="41"/>
        <v>0.02</v>
      </c>
      <c r="T105" s="28">
        <f t="shared" si="42"/>
        <v>784299</v>
      </c>
      <c r="U105" s="57">
        <f t="shared" si="43"/>
        <v>0</v>
      </c>
      <c r="V105" s="57" t="e">
        <f t="shared" si="29"/>
        <v>#REF!</v>
      </c>
      <c r="W105" s="57">
        <f t="shared" si="44"/>
        <v>0</v>
      </c>
      <c r="X105" s="50" t="e">
        <f t="shared" si="45"/>
        <v>#REF!</v>
      </c>
      <c r="Y105" s="58" t="e">
        <f t="shared" si="46"/>
        <v>#REF!</v>
      </c>
      <c r="AA105" s="28">
        <f t="shared" si="47"/>
        <v>-7314089</v>
      </c>
      <c r="AB105" s="28">
        <f t="shared" si="48"/>
        <v>-6529790</v>
      </c>
      <c r="AC105" s="28">
        <f t="shared" si="49"/>
        <v>0</v>
      </c>
      <c r="AD105" s="55" t="e">
        <f t="shared" si="50"/>
        <v>#REF!</v>
      </c>
      <c r="AG105" s="61" t="str">
        <f t="shared" si="51"/>
        <v>096</v>
      </c>
      <c r="AH105" s="62" t="str">
        <f t="shared" si="52"/>
        <v>Falmouth</v>
      </c>
      <c r="AI105" s="63">
        <f t="shared" si="53"/>
        <v>1.7149589860586893</v>
      </c>
      <c r="AJ105" s="64">
        <f t="shared" si="30"/>
        <v>100</v>
      </c>
      <c r="AK105" s="63">
        <f t="shared" si="54"/>
        <v>5.0700000000000002E-2</v>
      </c>
      <c r="AL105" s="57" t="e">
        <f t="shared" si="31"/>
        <v>#REF!</v>
      </c>
      <c r="AM105" s="65" t="e">
        <f t="shared" si="55"/>
        <v>#REF!</v>
      </c>
      <c r="AR105" s="49"/>
    </row>
    <row r="106" spans="1:44" ht="12.75" customHeight="1" x14ac:dyDescent="0.3">
      <c r="A106" s="48">
        <v>97</v>
      </c>
      <c r="B106" s="48" t="s">
        <v>160</v>
      </c>
      <c r="C106" s="49">
        <v>4850966700</v>
      </c>
      <c r="D106" s="49">
        <f t="shared" si="32"/>
        <v>13055067.253268074</v>
      </c>
      <c r="E106" s="59">
        <v>1061558000</v>
      </c>
      <c r="F106" s="49">
        <f t="shared" si="56"/>
        <v>13830808.747620413</v>
      </c>
      <c r="G106" s="49">
        <f t="shared" si="33"/>
        <v>26885876</v>
      </c>
      <c r="H106" s="50">
        <v>118779723.87957612</v>
      </c>
      <c r="I106" s="51">
        <f t="shared" si="34"/>
        <v>0.22635071981862859</v>
      </c>
      <c r="J106" s="28">
        <f t="shared" si="35"/>
        <v>118779724</v>
      </c>
      <c r="K106" s="28">
        <f t="shared" si="36"/>
        <v>26885876</v>
      </c>
      <c r="L106" s="52">
        <f t="shared" si="37"/>
        <v>22.64</v>
      </c>
      <c r="M106" s="91"/>
      <c r="N106" s="53">
        <v>24907660</v>
      </c>
      <c r="O106" s="54">
        <v>3.9300000000000002E-2</v>
      </c>
      <c r="P106" s="28">
        <f t="shared" si="38"/>
        <v>25886531</v>
      </c>
      <c r="Q106" s="55">
        <f t="shared" si="39"/>
        <v>21.793728891174098</v>
      </c>
      <c r="R106" s="55">
        <f t="shared" si="40"/>
        <v>0.84627110882590273</v>
      </c>
      <c r="S106" s="56">
        <f t="shared" si="41"/>
        <v>0</v>
      </c>
      <c r="T106" s="28">
        <f t="shared" si="42"/>
        <v>0</v>
      </c>
      <c r="U106" s="57">
        <f t="shared" si="43"/>
        <v>0</v>
      </c>
      <c r="V106" s="57" t="e">
        <f t="shared" si="29"/>
        <v>#REF!</v>
      </c>
      <c r="W106" s="57">
        <f t="shared" si="44"/>
        <v>0</v>
      </c>
      <c r="X106" s="50" t="e">
        <f t="shared" si="45"/>
        <v>#REF!</v>
      </c>
      <c r="Y106" s="58" t="e">
        <f t="shared" si="46"/>
        <v>#REF!</v>
      </c>
      <c r="AA106" s="28">
        <f t="shared" si="47"/>
        <v>-999345</v>
      </c>
      <c r="AB106" s="28">
        <f t="shared" si="48"/>
        <v>-999345</v>
      </c>
      <c r="AC106" s="28">
        <f t="shared" si="49"/>
        <v>0</v>
      </c>
      <c r="AD106" s="55" t="e">
        <f t="shared" si="50"/>
        <v>#REF!</v>
      </c>
      <c r="AG106" s="61" t="str">
        <f t="shared" si="51"/>
        <v>097</v>
      </c>
      <c r="AH106" s="62" t="str">
        <f t="shared" si="52"/>
        <v>Fitchburg</v>
      </c>
      <c r="AI106" s="63">
        <f t="shared" si="53"/>
        <v>0.22635071981862859</v>
      </c>
      <c r="AJ106" s="64">
        <f t="shared" si="30"/>
        <v>22.64</v>
      </c>
      <c r="AK106" s="63">
        <f t="shared" si="54"/>
        <v>3.9300000000000002E-2</v>
      </c>
      <c r="AL106" s="57" t="e">
        <f t="shared" si="31"/>
        <v>#REF!</v>
      </c>
      <c r="AM106" s="65" t="e">
        <f t="shared" si="55"/>
        <v>#REF!</v>
      </c>
      <c r="AR106" s="49"/>
    </row>
    <row r="107" spans="1:44" ht="12.75" customHeight="1" x14ac:dyDescent="0.3">
      <c r="A107" s="48">
        <v>98</v>
      </c>
      <c r="B107" s="48" t="s">
        <v>161</v>
      </c>
      <c r="C107" s="49">
        <v>203461600</v>
      </c>
      <c r="D107" s="49">
        <f t="shared" si="32"/>
        <v>547561.96769141452</v>
      </c>
      <c r="E107" s="59">
        <v>16572000</v>
      </c>
      <c r="F107" s="49">
        <f t="shared" si="56"/>
        <v>215912.99068497951</v>
      </c>
      <c r="G107" s="49">
        <f t="shared" si="33"/>
        <v>763475</v>
      </c>
      <c r="H107" s="50">
        <v>1427794.2708764139</v>
      </c>
      <c r="I107" s="51">
        <f t="shared" si="34"/>
        <v>0.534723395080834</v>
      </c>
      <c r="J107" s="28">
        <f t="shared" si="35"/>
        <v>1427794</v>
      </c>
      <c r="K107" s="28">
        <f t="shared" si="36"/>
        <v>763475</v>
      </c>
      <c r="L107" s="52">
        <f t="shared" si="37"/>
        <v>53.47</v>
      </c>
      <c r="M107" s="91"/>
      <c r="N107" s="53">
        <v>796736</v>
      </c>
      <c r="O107" s="54">
        <v>3.9399999999999998E-2</v>
      </c>
      <c r="P107" s="28">
        <f t="shared" si="38"/>
        <v>828127</v>
      </c>
      <c r="Q107" s="55">
        <f t="shared" si="39"/>
        <v>58.000442843328969</v>
      </c>
      <c r="R107" s="55">
        <f t="shared" si="40"/>
        <v>0</v>
      </c>
      <c r="S107" s="56">
        <f t="shared" si="41"/>
        <v>0</v>
      </c>
      <c r="T107" s="28">
        <f t="shared" si="42"/>
        <v>0</v>
      </c>
      <c r="U107" s="57">
        <f t="shared" si="43"/>
        <v>64652</v>
      </c>
      <c r="V107" s="57" t="e">
        <f t="shared" si="29"/>
        <v>#REF!</v>
      </c>
      <c r="W107" s="57">
        <f t="shared" si="44"/>
        <v>0</v>
      </c>
      <c r="X107" s="50" t="e">
        <f t="shared" si="45"/>
        <v>#REF!</v>
      </c>
      <c r="Y107" s="58" t="e">
        <f t="shared" si="46"/>
        <v>#REF!</v>
      </c>
      <c r="AA107" s="28">
        <f t="shared" si="47"/>
        <v>0</v>
      </c>
      <c r="AB107" s="28">
        <f t="shared" si="48"/>
        <v>0</v>
      </c>
      <c r="AC107" s="28" t="e">
        <f t="shared" si="49"/>
        <v>#REF!</v>
      </c>
      <c r="AD107" s="55" t="e">
        <f t="shared" si="50"/>
        <v>#REF!</v>
      </c>
      <c r="AG107" s="61" t="str">
        <f t="shared" si="51"/>
        <v>098</v>
      </c>
      <c r="AH107" s="62" t="str">
        <f t="shared" si="52"/>
        <v>Florida</v>
      </c>
      <c r="AI107" s="63">
        <f t="shared" si="53"/>
        <v>0.534723395080834</v>
      </c>
      <c r="AJ107" s="64">
        <f t="shared" si="30"/>
        <v>53.47</v>
      </c>
      <c r="AK107" s="63">
        <f t="shared" si="54"/>
        <v>3.9399999999999998E-2</v>
      </c>
      <c r="AL107" s="57" t="e">
        <f t="shared" si="31"/>
        <v>#REF!</v>
      </c>
      <c r="AM107" s="65" t="e">
        <f t="shared" si="55"/>
        <v>#REF!</v>
      </c>
      <c r="AR107" s="49"/>
    </row>
    <row r="108" spans="1:44" ht="12.75" customHeight="1" x14ac:dyDescent="0.3">
      <c r="A108" s="48">
        <v>99</v>
      </c>
      <c r="B108" s="48" t="s">
        <v>162</v>
      </c>
      <c r="C108" s="49">
        <v>4537534100</v>
      </c>
      <c r="D108" s="49">
        <f t="shared" si="32"/>
        <v>12211548.028045055</v>
      </c>
      <c r="E108" s="59">
        <v>1244431000</v>
      </c>
      <c r="F108" s="49">
        <f t="shared" si="56"/>
        <v>16213421.368036432</v>
      </c>
      <c r="G108" s="49">
        <f t="shared" si="33"/>
        <v>28424969</v>
      </c>
      <c r="H108" s="50">
        <v>38514888.462238394</v>
      </c>
      <c r="I108" s="51">
        <f t="shared" si="34"/>
        <v>0.73802547884486358</v>
      </c>
      <c r="J108" s="28">
        <f t="shared" si="35"/>
        <v>38514888</v>
      </c>
      <c r="K108" s="28">
        <f t="shared" si="36"/>
        <v>28424969</v>
      </c>
      <c r="L108" s="52">
        <f t="shared" si="37"/>
        <v>73.8</v>
      </c>
      <c r="M108" s="91"/>
      <c r="N108" s="53">
        <v>29533927</v>
      </c>
      <c r="O108" s="54">
        <v>4.4199999999999996E-2</v>
      </c>
      <c r="P108" s="28">
        <f t="shared" si="38"/>
        <v>30839327</v>
      </c>
      <c r="Q108" s="55">
        <f t="shared" si="39"/>
        <v>80.071183459965525</v>
      </c>
      <c r="R108" s="55">
        <f t="shared" si="40"/>
        <v>0</v>
      </c>
      <c r="S108" s="56">
        <f t="shared" si="41"/>
        <v>0</v>
      </c>
      <c r="T108" s="28">
        <f t="shared" si="42"/>
        <v>0</v>
      </c>
      <c r="U108" s="57">
        <f t="shared" si="43"/>
        <v>2414358</v>
      </c>
      <c r="V108" s="57" t="e">
        <f t="shared" si="29"/>
        <v>#REF!</v>
      </c>
      <c r="W108" s="57">
        <f t="shared" si="44"/>
        <v>0</v>
      </c>
      <c r="X108" s="50" t="e">
        <f t="shared" si="45"/>
        <v>#REF!</v>
      </c>
      <c r="Y108" s="58" t="e">
        <f t="shared" si="46"/>
        <v>#REF!</v>
      </c>
      <c r="AA108" s="28">
        <f t="shared" si="47"/>
        <v>0</v>
      </c>
      <c r="AB108" s="28">
        <f t="shared" si="48"/>
        <v>0</v>
      </c>
      <c r="AC108" s="28" t="e">
        <f t="shared" si="49"/>
        <v>#REF!</v>
      </c>
      <c r="AD108" s="55" t="e">
        <f t="shared" si="50"/>
        <v>#REF!</v>
      </c>
      <c r="AG108" s="61" t="str">
        <f t="shared" si="51"/>
        <v>099</v>
      </c>
      <c r="AH108" s="62" t="str">
        <f t="shared" si="52"/>
        <v>Foxborough</v>
      </c>
      <c r="AI108" s="63">
        <f t="shared" si="53"/>
        <v>0.73802547884486358</v>
      </c>
      <c r="AJ108" s="64">
        <f t="shared" si="30"/>
        <v>73.8</v>
      </c>
      <c r="AK108" s="63">
        <f t="shared" si="54"/>
        <v>4.4199999999999996E-2</v>
      </c>
      <c r="AL108" s="57" t="e">
        <f t="shared" si="31"/>
        <v>#REF!</v>
      </c>
      <c r="AM108" s="65" t="e">
        <f t="shared" si="55"/>
        <v>#REF!</v>
      </c>
      <c r="AR108" s="49"/>
    </row>
    <row r="109" spans="1:44" ht="12.75" customHeight="1" x14ac:dyDescent="0.3">
      <c r="A109" s="48">
        <v>100</v>
      </c>
      <c r="B109" s="48" t="s">
        <v>163</v>
      </c>
      <c r="C109" s="49">
        <v>15369317800</v>
      </c>
      <c r="D109" s="49">
        <f t="shared" si="32"/>
        <v>41362369.590343744</v>
      </c>
      <c r="E109" s="59">
        <v>3189579000</v>
      </c>
      <c r="F109" s="49">
        <f t="shared" si="56"/>
        <v>41556332.423123717</v>
      </c>
      <c r="G109" s="49">
        <f t="shared" si="33"/>
        <v>82918702</v>
      </c>
      <c r="H109" s="50">
        <v>190406283.71656725</v>
      </c>
      <c r="I109" s="51">
        <f t="shared" si="34"/>
        <v>0.43548301233288156</v>
      </c>
      <c r="J109" s="28">
        <f t="shared" si="35"/>
        <v>190406284</v>
      </c>
      <c r="K109" s="28">
        <f t="shared" si="36"/>
        <v>82918702</v>
      </c>
      <c r="L109" s="52">
        <f t="shared" si="37"/>
        <v>43.55</v>
      </c>
      <c r="M109" s="91"/>
      <c r="N109" s="53">
        <v>85139758</v>
      </c>
      <c r="O109" s="54">
        <v>3.73E-2</v>
      </c>
      <c r="P109" s="28">
        <f t="shared" si="38"/>
        <v>88315471</v>
      </c>
      <c r="Q109" s="55">
        <f t="shared" si="39"/>
        <v>46.382645192247757</v>
      </c>
      <c r="R109" s="55">
        <f t="shared" si="40"/>
        <v>0</v>
      </c>
      <c r="S109" s="56">
        <f t="shared" si="41"/>
        <v>0</v>
      </c>
      <c r="T109" s="28">
        <f t="shared" si="42"/>
        <v>0</v>
      </c>
      <c r="U109" s="57">
        <f t="shared" si="43"/>
        <v>5396769</v>
      </c>
      <c r="V109" s="57" t="e">
        <f t="shared" si="29"/>
        <v>#REF!</v>
      </c>
      <c r="W109" s="57">
        <f t="shared" si="44"/>
        <v>0</v>
      </c>
      <c r="X109" s="50" t="e">
        <f t="shared" si="45"/>
        <v>#REF!</v>
      </c>
      <c r="Y109" s="58" t="e">
        <f t="shared" si="46"/>
        <v>#REF!</v>
      </c>
      <c r="AA109" s="28">
        <f t="shared" si="47"/>
        <v>0</v>
      </c>
      <c r="AB109" s="28">
        <f t="shared" si="48"/>
        <v>0</v>
      </c>
      <c r="AC109" s="28" t="e">
        <f t="shared" si="49"/>
        <v>#REF!</v>
      </c>
      <c r="AD109" s="55" t="e">
        <f t="shared" si="50"/>
        <v>#REF!</v>
      </c>
      <c r="AG109" s="61" t="str">
        <f t="shared" si="51"/>
        <v>100</v>
      </c>
      <c r="AH109" s="62" t="str">
        <f t="shared" si="52"/>
        <v>Framingham</v>
      </c>
      <c r="AI109" s="63">
        <f t="shared" si="53"/>
        <v>0.43548301233288156</v>
      </c>
      <c r="AJ109" s="64">
        <f t="shared" si="30"/>
        <v>43.55</v>
      </c>
      <c r="AK109" s="63">
        <f t="shared" si="54"/>
        <v>3.73E-2</v>
      </c>
      <c r="AL109" s="57" t="e">
        <f t="shared" si="31"/>
        <v>#REF!</v>
      </c>
      <c r="AM109" s="65" t="e">
        <f t="shared" si="55"/>
        <v>#REF!</v>
      </c>
      <c r="AR109" s="49"/>
    </row>
    <row r="110" spans="1:44" ht="12.75" customHeight="1" x14ac:dyDescent="0.3">
      <c r="A110" s="48">
        <v>101</v>
      </c>
      <c r="B110" s="48" t="s">
        <v>164</v>
      </c>
      <c r="C110" s="49">
        <v>8538330900</v>
      </c>
      <c r="D110" s="49">
        <f t="shared" si="32"/>
        <v>22978612.516584978</v>
      </c>
      <c r="E110" s="59">
        <v>2159086000</v>
      </c>
      <c r="F110" s="49">
        <f t="shared" si="56"/>
        <v>28130262.81716568</v>
      </c>
      <c r="G110" s="49">
        <f t="shared" si="33"/>
        <v>51108875</v>
      </c>
      <c r="H110" s="50">
        <v>72296451.647654057</v>
      </c>
      <c r="I110" s="51">
        <f t="shared" si="34"/>
        <v>0.70693476422723478</v>
      </c>
      <c r="J110" s="28">
        <f t="shared" si="35"/>
        <v>72296452</v>
      </c>
      <c r="K110" s="28">
        <f t="shared" si="36"/>
        <v>51108875</v>
      </c>
      <c r="L110" s="52">
        <f t="shared" si="37"/>
        <v>70.69</v>
      </c>
      <c r="M110" s="91"/>
      <c r="N110" s="53">
        <v>52863451</v>
      </c>
      <c r="O110" s="54">
        <v>4.4500000000000005E-2</v>
      </c>
      <c r="P110" s="28">
        <f t="shared" si="38"/>
        <v>55215875</v>
      </c>
      <c r="Q110" s="55">
        <f t="shared" si="39"/>
        <v>76.374253150212112</v>
      </c>
      <c r="R110" s="55">
        <f t="shared" si="40"/>
        <v>0</v>
      </c>
      <c r="S110" s="56">
        <f t="shared" si="41"/>
        <v>0</v>
      </c>
      <c r="T110" s="28">
        <f t="shared" si="42"/>
        <v>0</v>
      </c>
      <c r="U110" s="57">
        <f t="shared" si="43"/>
        <v>4107000</v>
      </c>
      <c r="V110" s="57" t="e">
        <f t="shared" si="29"/>
        <v>#REF!</v>
      </c>
      <c r="W110" s="57">
        <f t="shared" si="44"/>
        <v>0</v>
      </c>
      <c r="X110" s="50" t="e">
        <f t="shared" si="45"/>
        <v>#REF!</v>
      </c>
      <c r="Y110" s="58" t="e">
        <f t="shared" si="46"/>
        <v>#REF!</v>
      </c>
      <c r="AA110" s="28">
        <f t="shared" si="47"/>
        <v>0</v>
      </c>
      <c r="AB110" s="28">
        <f t="shared" si="48"/>
        <v>0</v>
      </c>
      <c r="AC110" s="28" t="e">
        <f t="shared" si="49"/>
        <v>#REF!</v>
      </c>
      <c r="AD110" s="55" t="e">
        <f t="shared" si="50"/>
        <v>#REF!</v>
      </c>
      <c r="AG110" s="61" t="str">
        <f t="shared" si="51"/>
        <v>101</v>
      </c>
      <c r="AH110" s="62" t="str">
        <f t="shared" si="52"/>
        <v>Franklin</v>
      </c>
      <c r="AI110" s="63">
        <f t="shared" si="53"/>
        <v>0.70693476422723478</v>
      </c>
      <c r="AJ110" s="64">
        <f t="shared" si="30"/>
        <v>70.69</v>
      </c>
      <c r="AK110" s="63">
        <f t="shared" si="54"/>
        <v>4.4500000000000005E-2</v>
      </c>
      <c r="AL110" s="57" t="e">
        <f t="shared" si="31"/>
        <v>#REF!</v>
      </c>
      <c r="AM110" s="65" t="e">
        <f t="shared" si="55"/>
        <v>#REF!</v>
      </c>
      <c r="AR110" s="49"/>
    </row>
    <row r="111" spans="1:44" ht="12.75" customHeight="1" x14ac:dyDescent="0.3">
      <c r="A111" s="48">
        <v>102</v>
      </c>
      <c r="B111" s="48" t="s">
        <v>165</v>
      </c>
      <c r="C111" s="49">
        <v>2308870800</v>
      </c>
      <c r="D111" s="49">
        <f t="shared" si="32"/>
        <v>6213702.4303025752</v>
      </c>
      <c r="E111" s="59">
        <v>424016000</v>
      </c>
      <c r="F111" s="49">
        <f t="shared" si="56"/>
        <v>5524412.4220542042</v>
      </c>
      <c r="G111" s="49">
        <f t="shared" si="33"/>
        <v>11738115</v>
      </c>
      <c r="H111" s="50">
        <v>17113972.829164632</v>
      </c>
      <c r="I111" s="51">
        <f t="shared" si="34"/>
        <v>0.68587902512013987</v>
      </c>
      <c r="J111" s="28">
        <f t="shared" si="35"/>
        <v>17113973</v>
      </c>
      <c r="K111" s="28">
        <f t="shared" si="36"/>
        <v>11738115</v>
      </c>
      <c r="L111" s="52">
        <f t="shared" si="37"/>
        <v>68.59</v>
      </c>
      <c r="M111" s="91"/>
      <c r="N111" s="53">
        <v>12184653</v>
      </c>
      <c r="O111" s="54">
        <v>4.5999999999999999E-2</v>
      </c>
      <c r="P111" s="28">
        <f t="shared" si="38"/>
        <v>12745147</v>
      </c>
      <c r="Q111" s="55">
        <f t="shared" si="39"/>
        <v>74.472170355912141</v>
      </c>
      <c r="R111" s="55">
        <f t="shared" si="40"/>
        <v>0</v>
      </c>
      <c r="S111" s="56">
        <f t="shared" si="41"/>
        <v>0</v>
      </c>
      <c r="T111" s="28">
        <f t="shared" si="42"/>
        <v>0</v>
      </c>
      <c r="U111" s="57">
        <f t="shared" si="43"/>
        <v>1007032</v>
      </c>
      <c r="V111" s="57" t="e">
        <f t="shared" si="29"/>
        <v>#REF!</v>
      </c>
      <c r="W111" s="57">
        <f t="shared" si="44"/>
        <v>0</v>
      </c>
      <c r="X111" s="50" t="e">
        <f t="shared" si="45"/>
        <v>#REF!</v>
      </c>
      <c r="Y111" s="58" t="e">
        <f t="shared" si="46"/>
        <v>#REF!</v>
      </c>
      <c r="AA111" s="28">
        <f t="shared" si="47"/>
        <v>0</v>
      </c>
      <c r="AB111" s="28">
        <f t="shared" si="48"/>
        <v>0</v>
      </c>
      <c r="AC111" s="28" t="e">
        <f t="shared" si="49"/>
        <v>#REF!</v>
      </c>
      <c r="AD111" s="55" t="e">
        <f t="shared" si="50"/>
        <v>#REF!</v>
      </c>
      <c r="AG111" s="61" t="str">
        <f t="shared" si="51"/>
        <v>102</v>
      </c>
      <c r="AH111" s="62" t="str">
        <f t="shared" si="52"/>
        <v>Freetown</v>
      </c>
      <c r="AI111" s="63">
        <f t="shared" si="53"/>
        <v>0.68587902512013987</v>
      </c>
      <c r="AJ111" s="64">
        <f t="shared" si="30"/>
        <v>68.59</v>
      </c>
      <c r="AK111" s="63">
        <f t="shared" si="54"/>
        <v>4.5999999999999999E-2</v>
      </c>
      <c r="AL111" s="57" t="e">
        <f t="shared" si="31"/>
        <v>#REF!</v>
      </c>
      <c r="AM111" s="65" t="e">
        <f t="shared" si="55"/>
        <v>#REF!</v>
      </c>
      <c r="AR111" s="49"/>
    </row>
    <row r="112" spans="1:44" ht="12.75" customHeight="1" x14ac:dyDescent="0.3">
      <c r="A112" s="48">
        <v>103</v>
      </c>
      <c r="B112" s="48" t="s">
        <v>166</v>
      </c>
      <c r="C112" s="49">
        <v>2325701800</v>
      </c>
      <c r="D112" s="49">
        <f t="shared" si="32"/>
        <v>6258998.5229225792</v>
      </c>
      <c r="E112" s="59">
        <v>552740000</v>
      </c>
      <c r="F112" s="49">
        <f t="shared" si="56"/>
        <v>7201529.4756948818</v>
      </c>
      <c r="G112" s="49">
        <f t="shared" si="33"/>
        <v>13460528</v>
      </c>
      <c r="H112" s="50">
        <v>48308231.975849658</v>
      </c>
      <c r="I112" s="51">
        <f t="shared" si="34"/>
        <v>0.27863839038301408</v>
      </c>
      <c r="J112" s="28">
        <f t="shared" si="35"/>
        <v>48308232</v>
      </c>
      <c r="K112" s="28">
        <f t="shared" si="36"/>
        <v>13460528</v>
      </c>
      <c r="L112" s="52">
        <f t="shared" si="37"/>
        <v>27.86</v>
      </c>
      <c r="M112" s="91"/>
      <c r="N112" s="53">
        <v>12872482</v>
      </c>
      <c r="O112" s="54">
        <v>4.5100000000000001E-2</v>
      </c>
      <c r="P112" s="28">
        <f t="shared" si="38"/>
        <v>13453031</v>
      </c>
      <c r="Q112" s="55">
        <f t="shared" si="39"/>
        <v>27.84831994415665</v>
      </c>
      <c r="R112" s="55">
        <f t="shared" si="40"/>
        <v>1.1680055843349635E-2</v>
      </c>
      <c r="S112" s="56">
        <f t="shared" si="41"/>
        <v>0</v>
      </c>
      <c r="T112" s="28">
        <f t="shared" si="42"/>
        <v>0</v>
      </c>
      <c r="U112" s="57">
        <f t="shared" si="43"/>
        <v>0</v>
      </c>
      <c r="V112" s="57" t="e">
        <f t="shared" si="29"/>
        <v>#REF!</v>
      </c>
      <c r="W112" s="57">
        <f t="shared" si="44"/>
        <v>0</v>
      </c>
      <c r="X112" s="50" t="e">
        <f t="shared" si="45"/>
        <v>#REF!</v>
      </c>
      <c r="Y112" s="58" t="e">
        <f t="shared" si="46"/>
        <v>#REF!</v>
      </c>
      <c r="AA112" s="28">
        <f t="shared" si="47"/>
        <v>-7497</v>
      </c>
      <c r="AB112" s="28">
        <f t="shared" si="48"/>
        <v>-7497</v>
      </c>
      <c r="AC112" s="28">
        <f t="shared" si="49"/>
        <v>0</v>
      </c>
      <c r="AD112" s="55" t="e">
        <f t="shared" si="50"/>
        <v>#REF!</v>
      </c>
      <c r="AG112" s="61" t="str">
        <f t="shared" si="51"/>
        <v>103</v>
      </c>
      <c r="AH112" s="62" t="str">
        <f t="shared" si="52"/>
        <v>Gardner</v>
      </c>
      <c r="AI112" s="63">
        <f t="shared" si="53"/>
        <v>0.27863839038301408</v>
      </c>
      <c r="AJ112" s="64">
        <f t="shared" si="30"/>
        <v>27.86</v>
      </c>
      <c r="AK112" s="63">
        <f t="shared" si="54"/>
        <v>4.5100000000000001E-2</v>
      </c>
      <c r="AL112" s="57" t="e">
        <f t="shared" si="31"/>
        <v>#REF!</v>
      </c>
      <c r="AM112" s="65" t="e">
        <f t="shared" si="55"/>
        <v>#REF!</v>
      </c>
      <c r="AR112" s="49"/>
    </row>
    <row r="113" spans="1:44" ht="12.75" customHeight="1" x14ac:dyDescent="0.3">
      <c r="A113" s="48">
        <v>104</v>
      </c>
      <c r="B113" s="48" t="s">
        <v>167</v>
      </c>
      <c r="C113" s="49">
        <v>986400500</v>
      </c>
      <c r="D113" s="49">
        <f t="shared" si="32"/>
        <v>2654630.646332257</v>
      </c>
      <c r="E113" s="59">
        <v>27188000</v>
      </c>
      <c r="F113" s="49">
        <f t="shared" si="56"/>
        <v>354226.55025001348</v>
      </c>
      <c r="G113" s="49">
        <f t="shared" si="33"/>
        <v>3008857</v>
      </c>
      <c r="H113" s="50">
        <v>839790.64624363068</v>
      </c>
      <c r="I113" s="51">
        <f t="shared" si="34"/>
        <v>3.5828655790089665</v>
      </c>
      <c r="J113" s="28">
        <f t="shared" si="35"/>
        <v>839791</v>
      </c>
      <c r="K113" s="28">
        <f t="shared" si="36"/>
        <v>839791</v>
      </c>
      <c r="L113" s="52">
        <f t="shared" si="37"/>
        <v>100</v>
      </c>
      <c r="M113" s="91"/>
      <c r="N113" s="53">
        <v>695925</v>
      </c>
      <c r="O113" s="54">
        <v>5.8200000000000002E-2</v>
      </c>
      <c r="P113" s="28">
        <f t="shared" si="38"/>
        <v>736428</v>
      </c>
      <c r="Q113" s="55">
        <f t="shared" si="39"/>
        <v>87.691855499228282</v>
      </c>
      <c r="R113" s="55">
        <f t="shared" si="40"/>
        <v>12.308144500771718</v>
      </c>
      <c r="S113" s="56">
        <f t="shared" si="41"/>
        <v>0.02</v>
      </c>
      <c r="T113" s="28">
        <f t="shared" si="42"/>
        <v>13919</v>
      </c>
      <c r="U113" s="57">
        <f t="shared" si="43"/>
        <v>0</v>
      </c>
      <c r="V113" s="57" t="e">
        <f t="shared" si="29"/>
        <v>#REF!</v>
      </c>
      <c r="W113" s="57">
        <f t="shared" si="44"/>
        <v>89444</v>
      </c>
      <c r="X113" s="50" t="e">
        <f t="shared" si="45"/>
        <v>#REF!</v>
      </c>
      <c r="Y113" s="58" t="e">
        <f t="shared" si="46"/>
        <v>#REF!</v>
      </c>
      <c r="AA113" s="28">
        <f t="shared" si="47"/>
        <v>-103363</v>
      </c>
      <c r="AB113" s="28">
        <f t="shared" si="48"/>
        <v>0</v>
      </c>
      <c r="AC113" s="28">
        <f t="shared" si="49"/>
        <v>0</v>
      </c>
      <c r="AD113" s="55" t="e">
        <f t="shared" si="50"/>
        <v>#REF!</v>
      </c>
      <c r="AG113" s="61" t="str">
        <f t="shared" si="51"/>
        <v>104</v>
      </c>
      <c r="AH113" s="62" t="str">
        <f t="shared" si="52"/>
        <v>Aquinnah</v>
      </c>
      <c r="AI113" s="63">
        <f t="shared" si="53"/>
        <v>3.5828655790089665</v>
      </c>
      <c r="AJ113" s="64">
        <f t="shared" si="30"/>
        <v>100</v>
      </c>
      <c r="AK113" s="63">
        <f t="shared" si="54"/>
        <v>5.8200000000000002E-2</v>
      </c>
      <c r="AL113" s="57" t="e">
        <f t="shared" si="31"/>
        <v>#REF!</v>
      </c>
      <c r="AM113" s="65" t="e">
        <f t="shared" si="55"/>
        <v>#REF!</v>
      </c>
      <c r="AR113" s="49"/>
    </row>
    <row r="114" spans="1:44" ht="12.75" customHeight="1" x14ac:dyDescent="0.3">
      <c r="A114" s="48">
        <v>105</v>
      </c>
      <c r="B114" s="48" t="s">
        <v>168</v>
      </c>
      <c r="C114" s="49">
        <v>2011573900</v>
      </c>
      <c r="D114" s="49">
        <f t="shared" si="32"/>
        <v>5413608.0854603164</v>
      </c>
      <c r="E114" s="59">
        <v>526985000</v>
      </c>
      <c r="F114" s="49">
        <f t="shared" si="56"/>
        <v>6865973.1713808794</v>
      </c>
      <c r="G114" s="49">
        <f t="shared" si="33"/>
        <v>12279581</v>
      </c>
      <c r="H114" s="50">
        <v>16320339.437225666</v>
      </c>
      <c r="I114" s="51">
        <f t="shared" si="34"/>
        <v>0.75240965711724406</v>
      </c>
      <c r="J114" s="28">
        <f t="shared" si="35"/>
        <v>16320339</v>
      </c>
      <c r="K114" s="28">
        <f t="shared" si="36"/>
        <v>12279581</v>
      </c>
      <c r="L114" s="52">
        <f t="shared" si="37"/>
        <v>75.239999999999995</v>
      </c>
      <c r="M114" s="91"/>
      <c r="N114" s="53">
        <v>12972010</v>
      </c>
      <c r="O114" s="54">
        <v>2.23E-2</v>
      </c>
      <c r="P114" s="28">
        <f t="shared" si="38"/>
        <v>13261286</v>
      </c>
      <c r="Q114" s="55">
        <f t="shared" si="39"/>
        <v>81.256189866687706</v>
      </c>
      <c r="R114" s="55">
        <f t="shared" si="40"/>
        <v>0</v>
      </c>
      <c r="S114" s="56">
        <f t="shared" si="41"/>
        <v>0</v>
      </c>
      <c r="T114" s="28">
        <f t="shared" si="42"/>
        <v>0</v>
      </c>
      <c r="U114" s="57">
        <f t="shared" si="43"/>
        <v>981705</v>
      </c>
      <c r="V114" s="57" t="e">
        <f t="shared" si="29"/>
        <v>#REF!</v>
      </c>
      <c r="W114" s="57">
        <f t="shared" si="44"/>
        <v>0</v>
      </c>
      <c r="X114" s="50" t="e">
        <f t="shared" si="45"/>
        <v>#REF!</v>
      </c>
      <c r="Y114" s="58" t="e">
        <f t="shared" si="46"/>
        <v>#REF!</v>
      </c>
      <c r="AA114" s="28">
        <f t="shared" si="47"/>
        <v>0</v>
      </c>
      <c r="AB114" s="28">
        <f t="shared" si="48"/>
        <v>0</v>
      </c>
      <c r="AC114" s="28" t="e">
        <f t="shared" si="49"/>
        <v>#REF!</v>
      </c>
      <c r="AD114" s="55" t="e">
        <f t="shared" si="50"/>
        <v>#REF!</v>
      </c>
      <c r="AG114" s="61" t="str">
        <f t="shared" si="51"/>
        <v>105</v>
      </c>
      <c r="AH114" s="62" t="str">
        <f t="shared" si="52"/>
        <v>Georgetown</v>
      </c>
      <c r="AI114" s="63">
        <f t="shared" si="53"/>
        <v>0.75240965711724406</v>
      </c>
      <c r="AJ114" s="64">
        <f t="shared" si="30"/>
        <v>75.239999999999995</v>
      </c>
      <c r="AK114" s="63">
        <f t="shared" si="54"/>
        <v>2.23E-2</v>
      </c>
      <c r="AL114" s="57" t="e">
        <f t="shared" si="31"/>
        <v>#REF!</v>
      </c>
      <c r="AM114" s="65" t="e">
        <f t="shared" si="55"/>
        <v>#REF!</v>
      </c>
      <c r="AR114" s="49"/>
    </row>
    <row r="115" spans="1:44" ht="12.75" customHeight="1" x14ac:dyDescent="0.3">
      <c r="A115" s="48">
        <v>106</v>
      </c>
      <c r="B115" s="48" t="s">
        <v>169</v>
      </c>
      <c r="C115" s="49">
        <v>218896700</v>
      </c>
      <c r="D115" s="49">
        <f t="shared" si="32"/>
        <v>589101.37231377943</v>
      </c>
      <c r="E115" s="59">
        <v>44492000</v>
      </c>
      <c r="F115" s="49">
        <f t="shared" si="56"/>
        <v>579676.61003838456</v>
      </c>
      <c r="G115" s="49">
        <f t="shared" si="33"/>
        <v>1168778</v>
      </c>
      <c r="H115" s="50">
        <v>2231183.4327495126</v>
      </c>
      <c r="I115" s="51">
        <f t="shared" si="34"/>
        <v>0.52383770103550009</v>
      </c>
      <c r="J115" s="28">
        <f t="shared" si="35"/>
        <v>2231183</v>
      </c>
      <c r="K115" s="28">
        <f t="shared" si="36"/>
        <v>1168778</v>
      </c>
      <c r="L115" s="52">
        <f t="shared" si="37"/>
        <v>52.38</v>
      </c>
      <c r="M115" s="91"/>
      <c r="N115" s="53">
        <v>1269919</v>
      </c>
      <c r="O115" s="54">
        <v>3.1199999999999995E-2</v>
      </c>
      <c r="P115" s="28">
        <f t="shared" si="38"/>
        <v>1309540</v>
      </c>
      <c r="Q115" s="55">
        <f t="shared" si="39"/>
        <v>58.692619386575444</v>
      </c>
      <c r="R115" s="55">
        <f t="shared" si="40"/>
        <v>0</v>
      </c>
      <c r="S115" s="56">
        <f t="shared" si="41"/>
        <v>0</v>
      </c>
      <c r="T115" s="28">
        <f t="shared" si="42"/>
        <v>0</v>
      </c>
      <c r="U115" s="57">
        <f t="shared" si="43"/>
        <v>140762</v>
      </c>
      <c r="V115" s="57" t="e">
        <f t="shared" si="29"/>
        <v>#REF!</v>
      </c>
      <c r="W115" s="57">
        <f t="shared" si="44"/>
        <v>0</v>
      </c>
      <c r="X115" s="50" t="e">
        <f t="shared" si="45"/>
        <v>#REF!</v>
      </c>
      <c r="Y115" s="58" t="e">
        <f t="shared" si="46"/>
        <v>#REF!</v>
      </c>
      <c r="AA115" s="28">
        <f t="shared" si="47"/>
        <v>0</v>
      </c>
      <c r="AB115" s="28">
        <f t="shared" si="48"/>
        <v>0</v>
      </c>
      <c r="AC115" s="28" t="e">
        <f t="shared" si="49"/>
        <v>#REF!</v>
      </c>
      <c r="AD115" s="55" t="e">
        <f t="shared" si="50"/>
        <v>#REF!</v>
      </c>
      <c r="AG115" s="61" t="str">
        <f t="shared" si="51"/>
        <v>106</v>
      </c>
      <c r="AH115" s="62" t="str">
        <f t="shared" si="52"/>
        <v>Gill</v>
      </c>
      <c r="AI115" s="63">
        <f t="shared" si="53"/>
        <v>0.52383770103550009</v>
      </c>
      <c r="AJ115" s="64">
        <f t="shared" si="30"/>
        <v>52.38</v>
      </c>
      <c r="AK115" s="63">
        <f t="shared" si="54"/>
        <v>3.1199999999999995E-2</v>
      </c>
      <c r="AL115" s="57" t="e">
        <f t="shared" si="31"/>
        <v>#REF!</v>
      </c>
      <c r="AM115" s="65" t="e">
        <f t="shared" si="55"/>
        <v>#REF!</v>
      </c>
      <c r="AR115" s="49"/>
    </row>
    <row r="116" spans="1:44" ht="12.75" customHeight="1" x14ac:dyDescent="0.3">
      <c r="A116" s="48">
        <v>107</v>
      </c>
      <c r="B116" s="48" t="s">
        <v>170</v>
      </c>
      <c r="C116" s="49">
        <v>11230040300</v>
      </c>
      <c r="D116" s="49">
        <f t="shared" si="32"/>
        <v>30222621.683511205</v>
      </c>
      <c r="E116" s="59">
        <v>1594811000</v>
      </c>
      <c r="F116" s="49">
        <f t="shared" si="56"/>
        <v>20778446.330394816</v>
      </c>
      <c r="G116" s="49">
        <f t="shared" si="33"/>
        <v>51001068</v>
      </c>
      <c r="H116" s="50">
        <v>52964645.253472462</v>
      </c>
      <c r="I116" s="51">
        <f t="shared" si="34"/>
        <v>0.96292664202553635</v>
      </c>
      <c r="J116" s="28">
        <f t="shared" si="35"/>
        <v>52964645</v>
      </c>
      <c r="K116" s="28">
        <f t="shared" si="36"/>
        <v>51001068</v>
      </c>
      <c r="L116" s="52">
        <f t="shared" si="37"/>
        <v>96.29</v>
      </c>
      <c r="M116" s="91"/>
      <c r="N116" s="53">
        <v>39189277</v>
      </c>
      <c r="O116" s="54">
        <v>3.8600000000000002E-2</v>
      </c>
      <c r="P116" s="28">
        <f t="shared" si="38"/>
        <v>40701983</v>
      </c>
      <c r="Q116" s="55">
        <f t="shared" si="39"/>
        <v>76.847457025743978</v>
      </c>
      <c r="R116" s="55">
        <f t="shared" si="40"/>
        <v>19.442542974256028</v>
      </c>
      <c r="S116" s="56">
        <f t="shared" si="41"/>
        <v>0.02</v>
      </c>
      <c r="T116" s="28">
        <f t="shared" si="42"/>
        <v>783786</v>
      </c>
      <c r="U116" s="57">
        <f t="shared" si="43"/>
        <v>0</v>
      </c>
      <c r="V116" s="57" t="e">
        <f t="shared" si="29"/>
        <v>#REF!</v>
      </c>
      <c r="W116" s="57">
        <f t="shared" si="44"/>
        <v>0</v>
      </c>
      <c r="X116" s="50" t="e">
        <f t="shared" si="45"/>
        <v>#REF!</v>
      </c>
      <c r="Y116" s="58" t="e">
        <f t="shared" si="46"/>
        <v>#REF!</v>
      </c>
      <c r="AA116" s="28">
        <f t="shared" si="47"/>
        <v>-10299085</v>
      </c>
      <c r="AB116" s="28">
        <f t="shared" si="48"/>
        <v>-9515299</v>
      </c>
      <c r="AC116" s="28">
        <f t="shared" si="49"/>
        <v>0</v>
      </c>
      <c r="AD116" s="55" t="e">
        <f t="shared" si="50"/>
        <v>#REF!</v>
      </c>
      <c r="AG116" s="61" t="str">
        <f t="shared" si="51"/>
        <v>107</v>
      </c>
      <c r="AH116" s="62" t="str">
        <f t="shared" si="52"/>
        <v>Gloucester</v>
      </c>
      <c r="AI116" s="63">
        <f t="shared" si="53"/>
        <v>0.96292664202553635</v>
      </c>
      <c r="AJ116" s="64">
        <f t="shared" si="30"/>
        <v>96.29</v>
      </c>
      <c r="AK116" s="63">
        <f t="shared" si="54"/>
        <v>3.8600000000000002E-2</v>
      </c>
      <c r="AL116" s="57" t="e">
        <f t="shared" si="31"/>
        <v>#REF!</v>
      </c>
      <c r="AM116" s="65" t="e">
        <f t="shared" si="55"/>
        <v>#REF!</v>
      </c>
      <c r="AR116" s="49"/>
    </row>
    <row r="117" spans="1:44" ht="12.75" customHeight="1" x14ac:dyDescent="0.3">
      <c r="A117" s="48">
        <v>108</v>
      </c>
      <c r="B117" s="48" t="s">
        <v>171</v>
      </c>
      <c r="C117" s="49">
        <v>220216000</v>
      </c>
      <c r="D117" s="49">
        <f t="shared" si="32"/>
        <v>592651.91209118837</v>
      </c>
      <c r="E117" s="59">
        <v>17505000</v>
      </c>
      <c r="F117" s="49">
        <f t="shared" si="56"/>
        <v>228068.84515692532</v>
      </c>
      <c r="G117" s="49">
        <f t="shared" si="33"/>
        <v>820721</v>
      </c>
      <c r="H117" s="50">
        <v>1436854.1101326321</v>
      </c>
      <c r="I117" s="51">
        <f t="shared" si="34"/>
        <v>0.57119299322896566</v>
      </c>
      <c r="J117" s="28">
        <f t="shared" si="35"/>
        <v>1436854</v>
      </c>
      <c r="K117" s="28">
        <f t="shared" si="36"/>
        <v>820721</v>
      </c>
      <c r="L117" s="52">
        <f t="shared" si="37"/>
        <v>57.12</v>
      </c>
      <c r="M117" s="91"/>
      <c r="N117" s="53">
        <v>889649</v>
      </c>
      <c r="O117" s="54">
        <v>3.7199999999999997E-2</v>
      </c>
      <c r="P117" s="28">
        <f t="shared" si="38"/>
        <v>922744</v>
      </c>
      <c r="Q117" s="55">
        <f t="shared" si="39"/>
        <v>64.219741829935955</v>
      </c>
      <c r="R117" s="55">
        <f t="shared" si="40"/>
        <v>0</v>
      </c>
      <c r="S117" s="56">
        <f t="shared" si="41"/>
        <v>0</v>
      </c>
      <c r="T117" s="28">
        <f t="shared" si="42"/>
        <v>0</v>
      </c>
      <c r="U117" s="57">
        <f t="shared" si="43"/>
        <v>102023</v>
      </c>
      <c r="V117" s="57" t="e">
        <f t="shared" si="29"/>
        <v>#REF!</v>
      </c>
      <c r="W117" s="57">
        <f t="shared" si="44"/>
        <v>0</v>
      </c>
      <c r="X117" s="50" t="e">
        <f t="shared" si="45"/>
        <v>#REF!</v>
      </c>
      <c r="Y117" s="58" t="e">
        <f t="shared" si="46"/>
        <v>#REF!</v>
      </c>
      <c r="AA117" s="28">
        <f t="shared" si="47"/>
        <v>0</v>
      </c>
      <c r="AB117" s="28">
        <f t="shared" si="48"/>
        <v>0</v>
      </c>
      <c r="AC117" s="28" t="e">
        <f t="shared" si="49"/>
        <v>#REF!</v>
      </c>
      <c r="AD117" s="55" t="e">
        <f t="shared" si="50"/>
        <v>#REF!</v>
      </c>
      <c r="AG117" s="61" t="str">
        <f t="shared" si="51"/>
        <v>108</v>
      </c>
      <c r="AH117" s="62" t="str">
        <f t="shared" si="52"/>
        <v>Goshen</v>
      </c>
      <c r="AI117" s="63">
        <f t="shared" si="53"/>
        <v>0.57119299322896566</v>
      </c>
      <c r="AJ117" s="64">
        <f t="shared" si="30"/>
        <v>57.12</v>
      </c>
      <c r="AK117" s="63">
        <f t="shared" si="54"/>
        <v>3.7199999999999997E-2</v>
      </c>
      <c r="AL117" s="57" t="e">
        <f t="shared" si="31"/>
        <v>#REF!</v>
      </c>
      <c r="AM117" s="65" t="e">
        <f t="shared" si="55"/>
        <v>#REF!</v>
      </c>
      <c r="AR117" s="49"/>
    </row>
    <row r="118" spans="1:44" ht="12.75" customHeight="1" x14ac:dyDescent="0.3">
      <c r="A118" s="48">
        <v>109</v>
      </c>
      <c r="B118" s="48" t="s">
        <v>172</v>
      </c>
      <c r="C118" s="49">
        <v>237378200</v>
      </c>
      <c r="D118" s="49">
        <f t="shared" si="32"/>
        <v>638839.3400968347</v>
      </c>
      <c r="E118" s="59">
        <v>1309000</v>
      </c>
      <c r="F118" s="49">
        <f t="shared" si="56"/>
        <v>17054.676852922894</v>
      </c>
      <c r="G118" s="49">
        <f t="shared" si="33"/>
        <v>655894</v>
      </c>
      <c r="H118" s="50">
        <v>0</v>
      </c>
      <c r="I118" s="51">
        <f t="shared" si="34"/>
        <v>0</v>
      </c>
      <c r="J118" s="28">
        <f t="shared" si="35"/>
        <v>0</v>
      </c>
      <c r="K118" s="28">
        <f t="shared" si="36"/>
        <v>0</v>
      </c>
      <c r="L118" s="52">
        <f t="shared" si="37"/>
        <v>0</v>
      </c>
      <c r="M118" s="91"/>
      <c r="N118" s="53">
        <v>0</v>
      </c>
      <c r="O118" s="54">
        <v>1.1900000000000001E-2</v>
      </c>
      <c r="P118" s="28">
        <f t="shared" si="38"/>
        <v>0</v>
      </c>
      <c r="Q118" s="55">
        <f t="shared" si="39"/>
        <v>0</v>
      </c>
      <c r="R118" s="55">
        <f t="shared" si="40"/>
        <v>0</v>
      </c>
      <c r="S118" s="56">
        <f t="shared" si="41"/>
        <v>0</v>
      </c>
      <c r="T118" s="28">
        <f t="shared" si="42"/>
        <v>0</v>
      </c>
      <c r="U118" s="57">
        <f t="shared" si="43"/>
        <v>0</v>
      </c>
      <c r="V118" s="57" t="e">
        <f t="shared" si="29"/>
        <v>#REF!</v>
      </c>
      <c r="W118" s="57">
        <f t="shared" si="44"/>
        <v>0</v>
      </c>
      <c r="X118" s="50" t="e">
        <f t="shared" si="45"/>
        <v>#REF!</v>
      </c>
      <c r="Y118" s="58">
        <f t="shared" si="46"/>
        <v>0</v>
      </c>
      <c r="AA118" s="28">
        <f t="shared" si="47"/>
        <v>0</v>
      </c>
      <c r="AB118" s="28">
        <f t="shared" si="48"/>
        <v>0</v>
      </c>
      <c r="AC118" s="28">
        <f t="shared" si="49"/>
        <v>0</v>
      </c>
      <c r="AD118" s="55">
        <f t="shared" si="50"/>
        <v>0</v>
      </c>
      <c r="AG118" s="61" t="str">
        <f t="shared" si="51"/>
        <v>109</v>
      </c>
      <c r="AH118" s="62" t="str">
        <f t="shared" si="52"/>
        <v>Gosnold</v>
      </c>
      <c r="AI118" s="63">
        <f t="shared" si="53"/>
        <v>0</v>
      </c>
      <c r="AJ118" s="64">
        <f t="shared" si="30"/>
        <v>0</v>
      </c>
      <c r="AK118" s="63">
        <f t="shared" si="54"/>
        <v>1.1900000000000001E-2</v>
      </c>
      <c r="AL118" s="57" t="e">
        <f t="shared" si="31"/>
        <v>#REF!</v>
      </c>
      <c r="AM118" s="65">
        <f t="shared" si="55"/>
        <v>0</v>
      </c>
      <c r="AR118" s="49"/>
    </row>
    <row r="119" spans="1:44" ht="12.75" customHeight="1" x14ac:dyDescent="0.3">
      <c r="A119" s="48">
        <v>110</v>
      </c>
      <c r="B119" s="48" t="s">
        <v>173</v>
      </c>
      <c r="C119" s="49">
        <v>4138984600</v>
      </c>
      <c r="D119" s="49">
        <f t="shared" si="32"/>
        <v>11138959.645557011</v>
      </c>
      <c r="E119" s="59">
        <v>1324195000</v>
      </c>
      <c r="F119" s="49">
        <f t="shared" si="56"/>
        <v>17252649.209515836</v>
      </c>
      <c r="G119" s="49">
        <f t="shared" si="33"/>
        <v>28391609</v>
      </c>
      <c r="H119" s="50">
        <v>41290275.879613958</v>
      </c>
      <c r="I119" s="51">
        <f t="shared" si="34"/>
        <v>0.6876100581836424</v>
      </c>
      <c r="J119" s="28">
        <f t="shared" si="35"/>
        <v>41290276</v>
      </c>
      <c r="K119" s="28">
        <f t="shared" si="36"/>
        <v>28391609</v>
      </c>
      <c r="L119" s="52">
        <f t="shared" si="37"/>
        <v>68.760000000000005</v>
      </c>
      <c r="M119" s="91"/>
      <c r="N119" s="53">
        <v>27218264</v>
      </c>
      <c r="O119" s="54">
        <v>4.36E-2</v>
      </c>
      <c r="P119" s="28">
        <f t="shared" si="38"/>
        <v>28404980</v>
      </c>
      <c r="Q119" s="55">
        <f t="shared" si="39"/>
        <v>68.793388745615644</v>
      </c>
      <c r="R119" s="55">
        <f t="shared" si="40"/>
        <v>0</v>
      </c>
      <c r="S119" s="56">
        <f t="shared" si="41"/>
        <v>0</v>
      </c>
      <c r="T119" s="28">
        <f t="shared" si="42"/>
        <v>0</v>
      </c>
      <c r="U119" s="57">
        <f t="shared" si="43"/>
        <v>13371</v>
      </c>
      <c r="V119" s="57" t="e">
        <f t="shared" si="29"/>
        <v>#REF!</v>
      </c>
      <c r="W119" s="57">
        <f t="shared" si="44"/>
        <v>0</v>
      </c>
      <c r="X119" s="50" t="e">
        <f t="shared" si="45"/>
        <v>#REF!</v>
      </c>
      <c r="Y119" s="58" t="e">
        <f t="shared" si="46"/>
        <v>#REF!</v>
      </c>
      <c r="AA119" s="28">
        <f t="shared" si="47"/>
        <v>0</v>
      </c>
      <c r="AB119" s="28">
        <f t="shared" si="48"/>
        <v>0</v>
      </c>
      <c r="AC119" s="28" t="e">
        <f t="shared" si="49"/>
        <v>#REF!</v>
      </c>
      <c r="AD119" s="55" t="e">
        <f t="shared" si="50"/>
        <v>#REF!</v>
      </c>
      <c r="AG119" s="61" t="str">
        <f t="shared" si="51"/>
        <v>110</v>
      </c>
      <c r="AH119" s="62" t="str">
        <f t="shared" si="52"/>
        <v>Grafton</v>
      </c>
      <c r="AI119" s="63">
        <f t="shared" si="53"/>
        <v>0.6876100581836424</v>
      </c>
      <c r="AJ119" s="64">
        <f t="shared" si="30"/>
        <v>68.760000000000005</v>
      </c>
      <c r="AK119" s="63">
        <f t="shared" si="54"/>
        <v>4.36E-2</v>
      </c>
      <c r="AL119" s="57" t="e">
        <f t="shared" si="31"/>
        <v>#REF!</v>
      </c>
      <c r="AM119" s="65" t="e">
        <f t="shared" si="55"/>
        <v>#REF!</v>
      </c>
      <c r="AR119" s="49"/>
    </row>
    <row r="120" spans="1:44" ht="12.75" customHeight="1" x14ac:dyDescent="0.3">
      <c r="A120" s="48">
        <v>111</v>
      </c>
      <c r="B120" s="48" t="s">
        <v>174</v>
      </c>
      <c r="C120" s="49">
        <v>1036410400</v>
      </c>
      <c r="D120" s="49">
        <f t="shared" si="32"/>
        <v>2789218.7909652041</v>
      </c>
      <c r="E120" s="59">
        <v>256894000</v>
      </c>
      <c r="F120" s="49">
        <f t="shared" si="56"/>
        <v>3347016.16153917</v>
      </c>
      <c r="G120" s="49">
        <f t="shared" si="33"/>
        <v>6136235</v>
      </c>
      <c r="H120" s="50">
        <v>9940915.3716903888</v>
      </c>
      <c r="I120" s="51">
        <f t="shared" si="34"/>
        <v>0.61727062051797477</v>
      </c>
      <c r="J120" s="28">
        <f t="shared" si="35"/>
        <v>9940915</v>
      </c>
      <c r="K120" s="28">
        <f t="shared" si="36"/>
        <v>6136235</v>
      </c>
      <c r="L120" s="52">
        <f t="shared" si="37"/>
        <v>61.73</v>
      </c>
      <c r="M120" s="91"/>
      <c r="N120" s="53">
        <v>6170158</v>
      </c>
      <c r="O120" s="54">
        <v>5.800000000000001E-2</v>
      </c>
      <c r="P120" s="28">
        <f t="shared" si="38"/>
        <v>6528027</v>
      </c>
      <c r="Q120" s="55">
        <f t="shared" si="39"/>
        <v>65.668268523746121</v>
      </c>
      <c r="R120" s="55">
        <f t="shared" si="40"/>
        <v>0</v>
      </c>
      <c r="S120" s="56">
        <f t="shared" si="41"/>
        <v>0</v>
      </c>
      <c r="T120" s="28">
        <f t="shared" si="42"/>
        <v>0</v>
      </c>
      <c r="U120" s="57">
        <f t="shared" si="43"/>
        <v>391792</v>
      </c>
      <c r="V120" s="57" t="e">
        <f t="shared" si="29"/>
        <v>#REF!</v>
      </c>
      <c r="W120" s="57">
        <f t="shared" si="44"/>
        <v>0</v>
      </c>
      <c r="X120" s="50" t="e">
        <f t="shared" si="45"/>
        <v>#REF!</v>
      </c>
      <c r="Y120" s="58" t="e">
        <f t="shared" si="46"/>
        <v>#REF!</v>
      </c>
      <c r="AA120" s="28">
        <f t="shared" si="47"/>
        <v>0</v>
      </c>
      <c r="AB120" s="28">
        <f t="shared" si="48"/>
        <v>0</v>
      </c>
      <c r="AC120" s="28" t="e">
        <f t="shared" si="49"/>
        <v>#REF!</v>
      </c>
      <c r="AD120" s="55" t="e">
        <f t="shared" si="50"/>
        <v>#REF!</v>
      </c>
      <c r="AG120" s="61" t="str">
        <f t="shared" si="51"/>
        <v>111</v>
      </c>
      <c r="AH120" s="62" t="str">
        <f t="shared" si="52"/>
        <v>Granby</v>
      </c>
      <c r="AI120" s="63">
        <f t="shared" si="53"/>
        <v>0.61727062051797477</v>
      </c>
      <c r="AJ120" s="64">
        <f t="shared" si="30"/>
        <v>61.73</v>
      </c>
      <c r="AK120" s="63">
        <f t="shared" si="54"/>
        <v>5.800000000000001E-2</v>
      </c>
      <c r="AL120" s="57" t="e">
        <f t="shared" si="31"/>
        <v>#REF!</v>
      </c>
      <c r="AM120" s="65" t="e">
        <f t="shared" si="55"/>
        <v>#REF!</v>
      </c>
      <c r="AR120" s="49"/>
    </row>
    <row r="121" spans="1:44" ht="12.75" customHeight="1" x14ac:dyDescent="0.3">
      <c r="A121" s="48">
        <v>112</v>
      </c>
      <c r="B121" s="48" t="s">
        <v>175</v>
      </c>
      <c r="C121" s="49">
        <v>299734400</v>
      </c>
      <c r="D121" s="49">
        <f t="shared" si="32"/>
        <v>806654.21803822205</v>
      </c>
      <c r="E121" s="59">
        <v>63368000</v>
      </c>
      <c r="F121" s="49">
        <f t="shared" si="56"/>
        <v>825607.91658977687</v>
      </c>
      <c r="G121" s="49">
        <f t="shared" si="33"/>
        <v>1632262</v>
      </c>
      <c r="H121" s="50">
        <v>2580686.5366504681</v>
      </c>
      <c r="I121" s="51">
        <f t="shared" si="34"/>
        <v>0.63249138429595952</v>
      </c>
      <c r="J121" s="28">
        <f t="shared" si="35"/>
        <v>2580687</v>
      </c>
      <c r="K121" s="28">
        <f t="shared" si="36"/>
        <v>1632262</v>
      </c>
      <c r="L121" s="52">
        <f t="shared" si="37"/>
        <v>63.25</v>
      </c>
      <c r="M121" s="91"/>
      <c r="N121" s="53">
        <v>1749216</v>
      </c>
      <c r="O121" s="54">
        <v>1.3599999999999999E-2</v>
      </c>
      <c r="P121" s="28">
        <f t="shared" si="38"/>
        <v>1773005</v>
      </c>
      <c r="Q121" s="55">
        <f t="shared" si="39"/>
        <v>68.702842240624221</v>
      </c>
      <c r="R121" s="55">
        <f t="shared" si="40"/>
        <v>0</v>
      </c>
      <c r="S121" s="56">
        <f t="shared" si="41"/>
        <v>0</v>
      </c>
      <c r="T121" s="28">
        <f t="shared" si="42"/>
        <v>0</v>
      </c>
      <c r="U121" s="57">
        <f t="shared" si="43"/>
        <v>140743</v>
      </c>
      <c r="V121" s="57" t="e">
        <f t="shared" si="29"/>
        <v>#REF!</v>
      </c>
      <c r="W121" s="57">
        <f t="shared" si="44"/>
        <v>0</v>
      </c>
      <c r="X121" s="50" t="e">
        <f t="shared" si="45"/>
        <v>#REF!</v>
      </c>
      <c r="Y121" s="58" t="e">
        <f t="shared" si="46"/>
        <v>#REF!</v>
      </c>
      <c r="AA121" s="28">
        <f t="shared" si="47"/>
        <v>0</v>
      </c>
      <c r="AB121" s="28">
        <f t="shared" si="48"/>
        <v>0</v>
      </c>
      <c r="AC121" s="28" t="e">
        <f t="shared" si="49"/>
        <v>#REF!</v>
      </c>
      <c r="AD121" s="55" t="e">
        <f t="shared" si="50"/>
        <v>#REF!</v>
      </c>
      <c r="AG121" s="61" t="str">
        <f t="shared" si="51"/>
        <v>112</v>
      </c>
      <c r="AH121" s="62" t="str">
        <f t="shared" si="52"/>
        <v>Granville</v>
      </c>
      <c r="AI121" s="63">
        <f t="shared" si="53"/>
        <v>0.63249138429595952</v>
      </c>
      <c r="AJ121" s="64">
        <f t="shared" si="30"/>
        <v>63.25</v>
      </c>
      <c r="AK121" s="63">
        <f t="shared" si="54"/>
        <v>1.3599999999999999E-2</v>
      </c>
      <c r="AL121" s="57" t="e">
        <f t="shared" si="31"/>
        <v>#REF!</v>
      </c>
      <c r="AM121" s="65" t="e">
        <f t="shared" si="55"/>
        <v>#REF!</v>
      </c>
      <c r="AR121" s="49"/>
    </row>
    <row r="122" spans="1:44" ht="12.75" customHeight="1" x14ac:dyDescent="0.3">
      <c r="A122" s="48">
        <v>113</v>
      </c>
      <c r="B122" s="48" t="s">
        <v>176</v>
      </c>
      <c r="C122" s="49">
        <v>2202247500</v>
      </c>
      <c r="D122" s="49">
        <f t="shared" si="32"/>
        <v>5926754.6035394315</v>
      </c>
      <c r="E122" s="59">
        <v>404659000</v>
      </c>
      <c r="F122" s="49">
        <f t="shared" si="56"/>
        <v>5272214.2709143814</v>
      </c>
      <c r="G122" s="49">
        <f t="shared" si="33"/>
        <v>11198969</v>
      </c>
      <c r="H122" s="50">
        <v>11563250.825278234</v>
      </c>
      <c r="I122" s="51">
        <f t="shared" si="34"/>
        <v>0.9684965905537668</v>
      </c>
      <c r="J122" s="28">
        <f t="shared" si="35"/>
        <v>11563251</v>
      </c>
      <c r="K122" s="28">
        <f t="shared" si="36"/>
        <v>11198969</v>
      </c>
      <c r="L122" s="52">
        <f t="shared" si="37"/>
        <v>96.85</v>
      </c>
      <c r="M122" s="91"/>
      <c r="N122" s="53">
        <v>8593682</v>
      </c>
      <c r="O122" s="54">
        <v>5.7000000000000002E-2</v>
      </c>
      <c r="P122" s="28">
        <f t="shared" si="38"/>
        <v>9083522</v>
      </c>
      <c r="Q122" s="55">
        <f t="shared" si="39"/>
        <v>78.555089198122914</v>
      </c>
      <c r="R122" s="55">
        <f t="shared" si="40"/>
        <v>18.29491080187708</v>
      </c>
      <c r="S122" s="56">
        <f t="shared" si="41"/>
        <v>0.02</v>
      </c>
      <c r="T122" s="28">
        <f t="shared" si="42"/>
        <v>171874</v>
      </c>
      <c r="U122" s="57">
        <f t="shared" si="43"/>
        <v>0</v>
      </c>
      <c r="V122" s="57" t="e">
        <f t="shared" si="29"/>
        <v>#REF!</v>
      </c>
      <c r="W122" s="57">
        <f t="shared" si="44"/>
        <v>0</v>
      </c>
      <c r="X122" s="50" t="e">
        <f t="shared" si="45"/>
        <v>#REF!</v>
      </c>
      <c r="Y122" s="58" t="e">
        <f t="shared" si="46"/>
        <v>#REF!</v>
      </c>
      <c r="AA122" s="28">
        <f t="shared" si="47"/>
        <v>-2115447</v>
      </c>
      <c r="AB122" s="28">
        <f t="shared" si="48"/>
        <v>-1943573</v>
      </c>
      <c r="AC122" s="28">
        <f t="shared" si="49"/>
        <v>0</v>
      </c>
      <c r="AD122" s="55" t="e">
        <f t="shared" si="50"/>
        <v>#REF!</v>
      </c>
      <c r="AG122" s="61" t="str">
        <f t="shared" si="51"/>
        <v>113</v>
      </c>
      <c r="AH122" s="62" t="str">
        <f t="shared" si="52"/>
        <v>Great Barrington</v>
      </c>
      <c r="AI122" s="63">
        <f t="shared" si="53"/>
        <v>0.9684965905537668</v>
      </c>
      <c r="AJ122" s="64">
        <f t="shared" si="30"/>
        <v>96.85</v>
      </c>
      <c r="AK122" s="63">
        <f t="shared" si="54"/>
        <v>5.7000000000000002E-2</v>
      </c>
      <c r="AL122" s="57" t="e">
        <f t="shared" si="31"/>
        <v>#REF!</v>
      </c>
      <c r="AM122" s="65" t="e">
        <f t="shared" si="55"/>
        <v>#REF!</v>
      </c>
      <c r="AR122" s="49"/>
    </row>
    <row r="123" spans="1:44" ht="12.75" customHeight="1" x14ac:dyDescent="0.3">
      <c r="A123" s="48">
        <v>114</v>
      </c>
      <c r="B123" s="48" t="s">
        <v>177</v>
      </c>
      <c r="C123" s="49">
        <v>2226295800</v>
      </c>
      <c r="D123" s="49">
        <f t="shared" si="32"/>
        <v>5991474.1106485538</v>
      </c>
      <c r="E123" s="59">
        <v>466432000</v>
      </c>
      <c r="F123" s="49">
        <f t="shared" si="56"/>
        <v>6077041.2787337899</v>
      </c>
      <c r="G123" s="49">
        <f t="shared" si="33"/>
        <v>12068515</v>
      </c>
      <c r="H123" s="50">
        <v>31171732.864986863</v>
      </c>
      <c r="I123" s="51">
        <f t="shared" si="34"/>
        <v>0.38716214630325418</v>
      </c>
      <c r="J123" s="28">
        <f t="shared" si="35"/>
        <v>31171733</v>
      </c>
      <c r="K123" s="28">
        <f t="shared" si="36"/>
        <v>12068515</v>
      </c>
      <c r="L123" s="52">
        <f t="shared" si="37"/>
        <v>38.72</v>
      </c>
      <c r="M123" s="91"/>
      <c r="N123" s="53">
        <v>12648870</v>
      </c>
      <c r="O123" s="54">
        <v>4.0399999999999998E-2</v>
      </c>
      <c r="P123" s="28">
        <f t="shared" si="38"/>
        <v>13159884</v>
      </c>
      <c r="Q123" s="55">
        <f t="shared" si="39"/>
        <v>42.217364228671492</v>
      </c>
      <c r="R123" s="55">
        <f t="shared" si="40"/>
        <v>0</v>
      </c>
      <c r="S123" s="56">
        <f t="shared" si="41"/>
        <v>0</v>
      </c>
      <c r="T123" s="28">
        <f t="shared" si="42"/>
        <v>0</v>
      </c>
      <c r="U123" s="57">
        <f t="shared" si="43"/>
        <v>1091369</v>
      </c>
      <c r="V123" s="57" t="e">
        <f t="shared" si="29"/>
        <v>#REF!</v>
      </c>
      <c r="W123" s="57">
        <f t="shared" si="44"/>
        <v>0</v>
      </c>
      <c r="X123" s="50" t="e">
        <f t="shared" si="45"/>
        <v>#REF!</v>
      </c>
      <c r="Y123" s="58" t="e">
        <f t="shared" si="46"/>
        <v>#REF!</v>
      </c>
      <c r="AA123" s="28">
        <f t="shared" si="47"/>
        <v>0</v>
      </c>
      <c r="AB123" s="28">
        <f t="shared" si="48"/>
        <v>0</v>
      </c>
      <c r="AC123" s="28" t="e">
        <f t="shared" si="49"/>
        <v>#REF!</v>
      </c>
      <c r="AD123" s="55" t="e">
        <f t="shared" si="50"/>
        <v>#REF!</v>
      </c>
      <c r="AG123" s="61" t="str">
        <f t="shared" si="51"/>
        <v>114</v>
      </c>
      <c r="AH123" s="62" t="str">
        <f t="shared" si="52"/>
        <v>Greenfield</v>
      </c>
      <c r="AI123" s="63">
        <f t="shared" si="53"/>
        <v>0.38716214630325418</v>
      </c>
      <c r="AJ123" s="64">
        <f t="shared" si="30"/>
        <v>38.72</v>
      </c>
      <c r="AK123" s="63">
        <f t="shared" si="54"/>
        <v>4.0399999999999998E-2</v>
      </c>
      <c r="AL123" s="57" t="e">
        <f t="shared" si="31"/>
        <v>#REF!</v>
      </c>
      <c r="AM123" s="65" t="e">
        <f t="shared" si="55"/>
        <v>#REF!</v>
      </c>
      <c r="AR123" s="49"/>
    </row>
    <row r="124" spans="1:44" ht="12.75" customHeight="1" x14ac:dyDescent="0.3">
      <c r="A124" s="48">
        <v>115</v>
      </c>
      <c r="B124" s="48" t="s">
        <v>178</v>
      </c>
      <c r="C124" s="49">
        <v>2914473100</v>
      </c>
      <c r="D124" s="49">
        <f t="shared" si="32"/>
        <v>7843517.525762585</v>
      </c>
      <c r="E124" s="59">
        <v>1049259000</v>
      </c>
      <c r="F124" s="49">
        <f t="shared" si="56"/>
        <v>13670567.746387335</v>
      </c>
      <c r="G124" s="49">
        <f t="shared" si="33"/>
        <v>21514085</v>
      </c>
      <c r="H124" s="50">
        <v>22617133.685170636</v>
      </c>
      <c r="I124" s="51">
        <f t="shared" si="34"/>
        <v>0.95122951031173897</v>
      </c>
      <c r="J124" s="28">
        <f t="shared" si="35"/>
        <v>22617134</v>
      </c>
      <c r="K124" s="28">
        <f t="shared" si="36"/>
        <v>21514085</v>
      </c>
      <c r="L124" s="52">
        <f t="shared" si="37"/>
        <v>95.12</v>
      </c>
      <c r="M124" s="91"/>
      <c r="N124" s="53">
        <v>18336297</v>
      </c>
      <c r="O124" s="54">
        <v>3.6999999999999998E-2</v>
      </c>
      <c r="P124" s="28">
        <f t="shared" si="38"/>
        <v>19014740</v>
      </c>
      <c r="Q124" s="55">
        <f t="shared" si="39"/>
        <v>84.072280177869686</v>
      </c>
      <c r="R124" s="55">
        <f t="shared" si="40"/>
        <v>11.047719822130318</v>
      </c>
      <c r="S124" s="56">
        <f t="shared" si="41"/>
        <v>0.02</v>
      </c>
      <c r="T124" s="28">
        <f t="shared" si="42"/>
        <v>366726</v>
      </c>
      <c r="U124" s="57">
        <f t="shared" si="43"/>
        <v>0</v>
      </c>
      <c r="V124" s="57" t="e">
        <f t="shared" si="29"/>
        <v>#REF!</v>
      </c>
      <c r="W124" s="57">
        <f t="shared" si="44"/>
        <v>0</v>
      </c>
      <c r="X124" s="50" t="e">
        <f t="shared" si="45"/>
        <v>#REF!</v>
      </c>
      <c r="Y124" s="58" t="e">
        <f t="shared" si="46"/>
        <v>#REF!</v>
      </c>
      <c r="AA124" s="28">
        <f t="shared" si="47"/>
        <v>-2499345</v>
      </c>
      <c r="AB124" s="28">
        <f t="shared" si="48"/>
        <v>-2132619</v>
      </c>
      <c r="AC124" s="28">
        <f t="shared" si="49"/>
        <v>0</v>
      </c>
      <c r="AD124" s="55" t="e">
        <f t="shared" si="50"/>
        <v>#REF!</v>
      </c>
      <c r="AG124" s="61" t="str">
        <f t="shared" si="51"/>
        <v>115</v>
      </c>
      <c r="AH124" s="62" t="str">
        <f t="shared" si="52"/>
        <v>Groton</v>
      </c>
      <c r="AI124" s="63">
        <f t="shared" si="53"/>
        <v>0.95122951031173897</v>
      </c>
      <c r="AJ124" s="64">
        <f t="shared" si="30"/>
        <v>95.12</v>
      </c>
      <c r="AK124" s="63">
        <f t="shared" si="54"/>
        <v>3.6999999999999998E-2</v>
      </c>
      <c r="AL124" s="57" t="e">
        <f t="shared" si="31"/>
        <v>#REF!</v>
      </c>
      <c r="AM124" s="65" t="e">
        <f t="shared" si="55"/>
        <v>#REF!</v>
      </c>
      <c r="AR124" s="49"/>
    </row>
    <row r="125" spans="1:44" ht="12.75" customHeight="1" x14ac:dyDescent="0.3">
      <c r="A125" s="48">
        <v>116</v>
      </c>
      <c r="B125" s="48" t="s">
        <v>179</v>
      </c>
      <c r="C125" s="49">
        <v>1529993000</v>
      </c>
      <c r="D125" s="49">
        <f t="shared" si="32"/>
        <v>4117563.105932964</v>
      </c>
      <c r="E125" s="59">
        <v>339127000</v>
      </c>
      <c r="F125" s="49">
        <f t="shared" si="56"/>
        <v>4418412.0680681299</v>
      </c>
      <c r="G125" s="49">
        <f t="shared" si="33"/>
        <v>8535975</v>
      </c>
      <c r="H125" s="50">
        <v>12677671.337346297</v>
      </c>
      <c r="I125" s="51">
        <f t="shared" si="34"/>
        <v>0.67330780021520564</v>
      </c>
      <c r="J125" s="28">
        <f t="shared" si="35"/>
        <v>12677671</v>
      </c>
      <c r="K125" s="28">
        <f t="shared" si="36"/>
        <v>8535975</v>
      </c>
      <c r="L125" s="52">
        <f t="shared" si="37"/>
        <v>67.33</v>
      </c>
      <c r="M125" s="91"/>
      <c r="N125" s="53">
        <v>8855921</v>
      </c>
      <c r="O125" s="54">
        <v>2.87E-2</v>
      </c>
      <c r="P125" s="28">
        <f t="shared" si="38"/>
        <v>9110086</v>
      </c>
      <c r="Q125" s="55">
        <f t="shared" si="39"/>
        <v>71.859300951928077</v>
      </c>
      <c r="R125" s="55">
        <f t="shared" si="40"/>
        <v>0</v>
      </c>
      <c r="S125" s="56">
        <f t="shared" si="41"/>
        <v>0</v>
      </c>
      <c r="T125" s="28">
        <f t="shared" si="42"/>
        <v>0</v>
      </c>
      <c r="U125" s="57">
        <f t="shared" si="43"/>
        <v>574111</v>
      </c>
      <c r="V125" s="57" t="e">
        <f t="shared" si="29"/>
        <v>#REF!</v>
      </c>
      <c r="W125" s="57">
        <f t="shared" si="44"/>
        <v>0</v>
      </c>
      <c r="X125" s="50" t="e">
        <f t="shared" si="45"/>
        <v>#REF!</v>
      </c>
      <c r="Y125" s="58" t="e">
        <f t="shared" si="46"/>
        <v>#REF!</v>
      </c>
      <c r="AA125" s="28">
        <f t="shared" si="47"/>
        <v>0</v>
      </c>
      <c r="AB125" s="28">
        <f t="shared" si="48"/>
        <v>0</v>
      </c>
      <c r="AC125" s="28" t="e">
        <f t="shared" si="49"/>
        <v>#REF!</v>
      </c>
      <c r="AD125" s="55" t="e">
        <f t="shared" si="50"/>
        <v>#REF!</v>
      </c>
      <c r="AG125" s="61" t="str">
        <f t="shared" si="51"/>
        <v>116</v>
      </c>
      <c r="AH125" s="62" t="str">
        <f t="shared" si="52"/>
        <v>Groveland</v>
      </c>
      <c r="AI125" s="63">
        <f t="shared" si="53"/>
        <v>0.67330780021520564</v>
      </c>
      <c r="AJ125" s="64">
        <f t="shared" si="30"/>
        <v>67.33</v>
      </c>
      <c r="AK125" s="63">
        <f t="shared" si="54"/>
        <v>2.87E-2</v>
      </c>
      <c r="AL125" s="57" t="e">
        <f t="shared" si="31"/>
        <v>#REF!</v>
      </c>
      <c r="AM125" s="65" t="e">
        <f t="shared" si="55"/>
        <v>#REF!</v>
      </c>
      <c r="AR125" s="49"/>
    </row>
    <row r="126" spans="1:44" ht="12.75" customHeight="1" x14ac:dyDescent="0.3">
      <c r="A126" s="48">
        <v>117</v>
      </c>
      <c r="B126" s="48" t="s">
        <v>180</v>
      </c>
      <c r="C126" s="49">
        <v>1405968000</v>
      </c>
      <c r="D126" s="49">
        <f t="shared" si="32"/>
        <v>3783783.3015722018</v>
      </c>
      <c r="E126" s="59">
        <v>239879000</v>
      </c>
      <c r="F126" s="49">
        <f t="shared" si="56"/>
        <v>3125331.4200170287</v>
      </c>
      <c r="G126" s="49">
        <f t="shared" si="33"/>
        <v>6909115</v>
      </c>
      <c r="H126" s="50">
        <v>6594207.0499999998</v>
      </c>
      <c r="I126" s="51">
        <f t="shared" si="34"/>
        <v>1.0477552414736508</v>
      </c>
      <c r="J126" s="28">
        <f t="shared" si="35"/>
        <v>6594207</v>
      </c>
      <c r="K126" s="28">
        <f t="shared" si="36"/>
        <v>6594207</v>
      </c>
      <c r="L126" s="52">
        <f t="shared" si="37"/>
        <v>100</v>
      </c>
      <c r="M126" s="91"/>
      <c r="N126" s="53">
        <v>5123870</v>
      </c>
      <c r="O126" s="54">
        <v>4.8899999999999999E-2</v>
      </c>
      <c r="P126" s="28">
        <f t="shared" si="38"/>
        <v>5374427</v>
      </c>
      <c r="Q126" s="55">
        <f t="shared" si="39"/>
        <v>81.502248249848336</v>
      </c>
      <c r="R126" s="55">
        <f t="shared" si="40"/>
        <v>18.497751750151664</v>
      </c>
      <c r="S126" s="56">
        <f t="shared" si="41"/>
        <v>0.02</v>
      </c>
      <c r="T126" s="28">
        <f t="shared" si="42"/>
        <v>102477</v>
      </c>
      <c r="U126" s="57">
        <f t="shared" si="43"/>
        <v>0</v>
      </c>
      <c r="V126" s="57" t="e">
        <f t="shared" si="29"/>
        <v>#REF!</v>
      </c>
      <c r="W126" s="57">
        <f t="shared" si="44"/>
        <v>0</v>
      </c>
      <c r="X126" s="50" t="e">
        <f t="shared" si="45"/>
        <v>#REF!</v>
      </c>
      <c r="Y126" s="58" t="e">
        <f t="shared" si="46"/>
        <v>#REF!</v>
      </c>
      <c r="AA126" s="28">
        <f t="shared" si="47"/>
        <v>-1219780</v>
      </c>
      <c r="AB126" s="28">
        <f t="shared" si="48"/>
        <v>-1117303</v>
      </c>
      <c r="AC126" s="28">
        <f t="shared" si="49"/>
        <v>0</v>
      </c>
      <c r="AD126" s="55" t="e">
        <f t="shared" si="50"/>
        <v>#REF!</v>
      </c>
      <c r="AG126" s="61" t="str">
        <f t="shared" si="51"/>
        <v>117</v>
      </c>
      <c r="AH126" s="62" t="str">
        <f t="shared" si="52"/>
        <v>Hadley</v>
      </c>
      <c r="AI126" s="63">
        <f t="shared" si="53"/>
        <v>1.0477552414736508</v>
      </c>
      <c r="AJ126" s="64">
        <f t="shared" si="30"/>
        <v>100</v>
      </c>
      <c r="AK126" s="63">
        <f t="shared" si="54"/>
        <v>4.8899999999999999E-2</v>
      </c>
      <c r="AL126" s="57" t="e">
        <f t="shared" si="31"/>
        <v>#REF!</v>
      </c>
      <c r="AM126" s="65" t="e">
        <f t="shared" si="55"/>
        <v>#REF!</v>
      </c>
      <c r="AR126" s="49"/>
    </row>
    <row r="127" spans="1:44" ht="12.75" customHeight="1" x14ac:dyDescent="0.3">
      <c r="A127" s="48">
        <v>118</v>
      </c>
      <c r="B127" s="48" t="s">
        <v>181</v>
      </c>
      <c r="C127" s="49">
        <v>1499440300</v>
      </c>
      <c r="D127" s="49">
        <f t="shared" si="32"/>
        <v>4035338.7622224777</v>
      </c>
      <c r="E127" s="59">
        <v>335338000</v>
      </c>
      <c r="F127" s="49">
        <f t="shared" si="56"/>
        <v>4369046.0095534436</v>
      </c>
      <c r="G127" s="49">
        <f t="shared" si="33"/>
        <v>8404385</v>
      </c>
      <c r="H127" s="50">
        <v>16264246.176855925</v>
      </c>
      <c r="I127" s="51">
        <f t="shared" si="34"/>
        <v>0.51673990350437926</v>
      </c>
      <c r="J127" s="28">
        <f t="shared" si="35"/>
        <v>16264246</v>
      </c>
      <c r="K127" s="28">
        <f t="shared" si="36"/>
        <v>8404385</v>
      </c>
      <c r="L127" s="52">
        <f t="shared" si="37"/>
        <v>51.67</v>
      </c>
      <c r="M127" s="91"/>
      <c r="N127" s="53">
        <v>8644217</v>
      </c>
      <c r="O127" s="54">
        <v>4.0300000000000002E-2</v>
      </c>
      <c r="P127" s="28">
        <f t="shared" si="38"/>
        <v>8992579</v>
      </c>
      <c r="Q127" s="55">
        <f t="shared" si="39"/>
        <v>55.290475206877211</v>
      </c>
      <c r="R127" s="55">
        <f t="shared" si="40"/>
        <v>0</v>
      </c>
      <c r="S127" s="56">
        <f t="shared" si="41"/>
        <v>0</v>
      </c>
      <c r="T127" s="28">
        <f t="shared" si="42"/>
        <v>0</v>
      </c>
      <c r="U127" s="57">
        <f t="shared" si="43"/>
        <v>588194</v>
      </c>
      <c r="V127" s="57" t="e">
        <f t="shared" si="29"/>
        <v>#REF!</v>
      </c>
      <c r="W127" s="57">
        <f t="shared" si="44"/>
        <v>0</v>
      </c>
      <c r="X127" s="50" t="e">
        <f t="shared" si="45"/>
        <v>#REF!</v>
      </c>
      <c r="Y127" s="58" t="e">
        <f t="shared" si="46"/>
        <v>#REF!</v>
      </c>
      <c r="AA127" s="28">
        <f t="shared" si="47"/>
        <v>0</v>
      </c>
      <c r="AB127" s="28">
        <f t="shared" si="48"/>
        <v>0</v>
      </c>
      <c r="AC127" s="28" t="e">
        <f t="shared" si="49"/>
        <v>#REF!</v>
      </c>
      <c r="AD127" s="55" t="e">
        <f t="shared" si="50"/>
        <v>#REF!</v>
      </c>
      <c r="AG127" s="61" t="str">
        <f t="shared" si="51"/>
        <v>118</v>
      </c>
      <c r="AH127" s="62" t="str">
        <f t="shared" si="52"/>
        <v>Halifax</v>
      </c>
      <c r="AI127" s="63">
        <f t="shared" si="53"/>
        <v>0.51673990350437926</v>
      </c>
      <c r="AJ127" s="64">
        <f t="shared" si="30"/>
        <v>51.67</v>
      </c>
      <c r="AK127" s="63">
        <f t="shared" si="54"/>
        <v>4.0300000000000002E-2</v>
      </c>
      <c r="AL127" s="57" t="e">
        <f t="shared" si="31"/>
        <v>#REF!</v>
      </c>
      <c r="AM127" s="65" t="e">
        <f t="shared" si="55"/>
        <v>#REF!</v>
      </c>
      <c r="AR127" s="49"/>
    </row>
    <row r="128" spans="1:44" ht="12.75" customHeight="1" x14ac:dyDescent="0.3">
      <c r="A128" s="48">
        <v>119</v>
      </c>
      <c r="B128" s="48" t="s">
        <v>182</v>
      </c>
      <c r="C128" s="49">
        <v>2357132300</v>
      </c>
      <c r="D128" s="49">
        <f t="shared" si="32"/>
        <v>6343585.2283526212</v>
      </c>
      <c r="E128" s="59">
        <v>749142000</v>
      </c>
      <c r="F128" s="49">
        <f t="shared" si="56"/>
        <v>9760408.5003455784</v>
      </c>
      <c r="G128" s="49">
        <f t="shared" si="33"/>
        <v>16103994</v>
      </c>
      <c r="H128" s="50">
        <v>14552110.245760057</v>
      </c>
      <c r="I128" s="51">
        <f t="shared" si="34"/>
        <v>1.1066432103682078</v>
      </c>
      <c r="J128" s="28">
        <f t="shared" si="35"/>
        <v>14552110</v>
      </c>
      <c r="K128" s="28">
        <f t="shared" si="36"/>
        <v>14552110</v>
      </c>
      <c r="L128" s="52">
        <f t="shared" si="37"/>
        <v>100</v>
      </c>
      <c r="M128" s="91"/>
      <c r="N128" s="53">
        <v>11355372</v>
      </c>
      <c r="O128" s="54">
        <v>4.130000000000001E-2</v>
      </c>
      <c r="P128" s="28">
        <f t="shared" si="38"/>
        <v>11824349</v>
      </c>
      <c r="Q128" s="55">
        <f t="shared" si="39"/>
        <v>81.255218661122882</v>
      </c>
      <c r="R128" s="55">
        <f t="shared" si="40"/>
        <v>18.744781338877118</v>
      </c>
      <c r="S128" s="56">
        <f t="shared" si="41"/>
        <v>0.02</v>
      </c>
      <c r="T128" s="28">
        <f t="shared" si="42"/>
        <v>227107</v>
      </c>
      <c r="U128" s="57">
        <f t="shared" si="43"/>
        <v>0</v>
      </c>
      <c r="V128" s="57" t="e">
        <f t="shared" si="29"/>
        <v>#REF!</v>
      </c>
      <c r="W128" s="57">
        <f t="shared" si="44"/>
        <v>0</v>
      </c>
      <c r="X128" s="50" t="e">
        <f t="shared" si="45"/>
        <v>#REF!</v>
      </c>
      <c r="Y128" s="58" t="e">
        <f t="shared" si="46"/>
        <v>#REF!</v>
      </c>
      <c r="AA128" s="28">
        <f t="shared" si="47"/>
        <v>-2727761</v>
      </c>
      <c r="AB128" s="28">
        <f t="shared" si="48"/>
        <v>-2500654</v>
      </c>
      <c r="AC128" s="28">
        <f t="shared" si="49"/>
        <v>0</v>
      </c>
      <c r="AD128" s="55" t="e">
        <f t="shared" si="50"/>
        <v>#REF!</v>
      </c>
      <c r="AG128" s="61" t="str">
        <f t="shared" si="51"/>
        <v>119</v>
      </c>
      <c r="AH128" s="62" t="str">
        <f t="shared" si="52"/>
        <v>Hamilton</v>
      </c>
      <c r="AI128" s="63">
        <f t="shared" si="53"/>
        <v>1.1066432103682078</v>
      </c>
      <c r="AJ128" s="64">
        <f t="shared" si="30"/>
        <v>100</v>
      </c>
      <c r="AK128" s="63">
        <f t="shared" si="54"/>
        <v>4.130000000000001E-2</v>
      </c>
      <c r="AL128" s="57" t="e">
        <f t="shared" si="31"/>
        <v>#REF!</v>
      </c>
      <c r="AM128" s="65" t="e">
        <f t="shared" si="55"/>
        <v>#REF!</v>
      </c>
      <c r="AR128" s="49"/>
    </row>
    <row r="129" spans="1:44" ht="12.75" customHeight="1" x14ac:dyDescent="0.3">
      <c r="A129" s="48">
        <v>120</v>
      </c>
      <c r="B129" s="48" t="s">
        <v>183</v>
      </c>
      <c r="C129" s="49">
        <v>914288400</v>
      </c>
      <c r="D129" s="49">
        <f t="shared" si="32"/>
        <v>2460560.3973498442</v>
      </c>
      <c r="E129" s="59">
        <v>229894000</v>
      </c>
      <c r="F129" s="49">
        <f t="shared" si="56"/>
        <v>2995239.0224796454</v>
      </c>
      <c r="G129" s="49">
        <f t="shared" si="33"/>
        <v>5455799</v>
      </c>
      <c r="H129" s="50">
        <v>7610161.8443807391</v>
      </c>
      <c r="I129" s="51">
        <f t="shared" si="34"/>
        <v>0.71690972039293788</v>
      </c>
      <c r="J129" s="28">
        <f t="shared" si="35"/>
        <v>7610162</v>
      </c>
      <c r="K129" s="28">
        <f t="shared" si="36"/>
        <v>5455799</v>
      </c>
      <c r="L129" s="52">
        <f t="shared" si="37"/>
        <v>71.69</v>
      </c>
      <c r="M129" s="91"/>
      <c r="N129" s="53">
        <v>5897985</v>
      </c>
      <c r="O129" s="54">
        <v>4.41E-2</v>
      </c>
      <c r="P129" s="28">
        <f t="shared" si="38"/>
        <v>6158086</v>
      </c>
      <c r="Q129" s="55">
        <f t="shared" si="39"/>
        <v>80.919251468312254</v>
      </c>
      <c r="R129" s="55">
        <f t="shared" si="40"/>
        <v>0</v>
      </c>
      <c r="S129" s="56">
        <f t="shared" si="41"/>
        <v>0</v>
      </c>
      <c r="T129" s="28">
        <f t="shared" si="42"/>
        <v>0</v>
      </c>
      <c r="U129" s="57">
        <f t="shared" si="43"/>
        <v>702287</v>
      </c>
      <c r="V129" s="57" t="e">
        <f t="shared" si="29"/>
        <v>#REF!</v>
      </c>
      <c r="W129" s="57">
        <f t="shared" si="44"/>
        <v>0</v>
      </c>
      <c r="X129" s="50" t="e">
        <f t="shared" si="45"/>
        <v>#REF!</v>
      </c>
      <c r="Y129" s="58" t="e">
        <f t="shared" si="46"/>
        <v>#REF!</v>
      </c>
      <c r="AA129" s="28">
        <f t="shared" si="47"/>
        <v>0</v>
      </c>
      <c r="AB129" s="28">
        <f t="shared" si="48"/>
        <v>0</v>
      </c>
      <c r="AC129" s="28" t="e">
        <f t="shared" si="49"/>
        <v>#REF!</v>
      </c>
      <c r="AD129" s="55" t="e">
        <f t="shared" si="50"/>
        <v>#REF!</v>
      </c>
      <c r="AG129" s="61" t="str">
        <f t="shared" si="51"/>
        <v>120</v>
      </c>
      <c r="AH129" s="62" t="str">
        <f t="shared" si="52"/>
        <v>Hampden</v>
      </c>
      <c r="AI129" s="63">
        <f t="shared" si="53"/>
        <v>0.71690972039293788</v>
      </c>
      <c r="AJ129" s="64">
        <f t="shared" si="30"/>
        <v>71.69</v>
      </c>
      <c r="AK129" s="63">
        <f t="shared" si="54"/>
        <v>4.41E-2</v>
      </c>
      <c r="AL129" s="57" t="e">
        <f t="shared" si="31"/>
        <v>#REF!</v>
      </c>
      <c r="AM129" s="65" t="e">
        <f t="shared" si="55"/>
        <v>#REF!</v>
      </c>
      <c r="AR129" s="49"/>
    </row>
    <row r="130" spans="1:44" ht="12.75" customHeight="1" x14ac:dyDescent="0.3">
      <c r="A130" s="48">
        <v>121</v>
      </c>
      <c r="B130" s="48" t="s">
        <v>184</v>
      </c>
      <c r="C130" s="49">
        <v>403174000</v>
      </c>
      <c r="D130" s="49">
        <f t="shared" si="32"/>
        <v>1085033.9757576778</v>
      </c>
      <c r="E130" s="59">
        <v>14414000</v>
      </c>
      <c r="F130" s="49">
        <f t="shared" si="56"/>
        <v>187796.87712607378</v>
      </c>
      <c r="G130" s="49">
        <f t="shared" si="33"/>
        <v>1272831</v>
      </c>
      <c r="H130" s="50">
        <v>1251017.0000000002</v>
      </c>
      <c r="I130" s="51">
        <f t="shared" si="34"/>
        <v>1.0174370132460229</v>
      </c>
      <c r="J130" s="28">
        <f t="shared" si="35"/>
        <v>1251017</v>
      </c>
      <c r="K130" s="28">
        <f t="shared" si="36"/>
        <v>1251017</v>
      </c>
      <c r="L130" s="52">
        <f t="shared" si="37"/>
        <v>100</v>
      </c>
      <c r="M130" s="91"/>
      <c r="N130" s="53">
        <v>820427</v>
      </c>
      <c r="O130" s="54">
        <v>2.2200000000000001E-2</v>
      </c>
      <c r="P130" s="28">
        <f t="shared" si="38"/>
        <v>838640</v>
      </c>
      <c r="Q130" s="55">
        <f t="shared" si="39"/>
        <v>67.036658974258529</v>
      </c>
      <c r="R130" s="55">
        <f t="shared" si="40"/>
        <v>32.963341025741471</v>
      </c>
      <c r="S130" s="56">
        <f t="shared" si="41"/>
        <v>0.02</v>
      </c>
      <c r="T130" s="28">
        <f t="shared" si="42"/>
        <v>16409</v>
      </c>
      <c r="U130" s="57">
        <f t="shared" si="43"/>
        <v>0</v>
      </c>
      <c r="V130" s="57" t="e">
        <f t="shared" si="29"/>
        <v>#REF!</v>
      </c>
      <c r="W130" s="57">
        <f t="shared" si="44"/>
        <v>0</v>
      </c>
      <c r="X130" s="50" t="e">
        <f t="shared" si="45"/>
        <v>#REF!</v>
      </c>
      <c r="Y130" s="58" t="e">
        <f t="shared" si="46"/>
        <v>#REF!</v>
      </c>
      <c r="AA130" s="28">
        <f t="shared" si="47"/>
        <v>-412377</v>
      </c>
      <c r="AB130" s="28">
        <f t="shared" si="48"/>
        <v>-395968</v>
      </c>
      <c r="AC130" s="28">
        <f t="shared" si="49"/>
        <v>0</v>
      </c>
      <c r="AD130" s="55" t="e">
        <f t="shared" si="50"/>
        <v>#REF!</v>
      </c>
      <c r="AG130" s="61" t="str">
        <f t="shared" si="51"/>
        <v>121</v>
      </c>
      <c r="AH130" s="62" t="str">
        <f t="shared" si="52"/>
        <v>Hancock</v>
      </c>
      <c r="AI130" s="63">
        <f t="shared" si="53"/>
        <v>1.0174370132460229</v>
      </c>
      <c r="AJ130" s="64">
        <f t="shared" si="30"/>
        <v>100</v>
      </c>
      <c r="AK130" s="63">
        <f t="shared" si="54"/>
        <v>2.2200000000000001E-2</v>
      </c>
      <c r="AL130" s="57" t="e">
        <f t="shared" si="31"/>
        <v>#REF!</v>
      </c>
      <c r="AM130" s="65" t="e">
        <f t="shared" si="55"/>
        <v>#REF!</v>
      </c>
      <c r="AR130" s="49"/>
    </row>
    <row r="131" spans="1:44" ht="12.75" customHeight="1" x14ac:dyDescent="0.3">
      <c r="A131" s="48">
        <v>122</v>
      </c>
      <c r="B131" s="48" t="s">
        <v>185</v>
      </c>
      <c r="C131" s="49">
        <v>4434463400</v>
      </c>
      <c r="D131" s="49">
        <f t="shared" si="32"/>
        <v>11934161.065083338</v>
      </c>
      <c r="E131" s="59">
        <v>1040205000</v>
      </c>
      <c r="F131" s="49">
        <f t="shared" si="56"/>
        <v>13552605.145756042</v>
      </c>
      <c r="G131" s="49">
        <f t="shared" si="33"/>
        <v>25486766</v>
      </c>
      <c r="H131" s="50">
        <v>34333070.432965375</v>
      </c>
      <c r="I131" s="51">
        <f t="shared" si="34"/>
        <v>0.74233867459545733</v>
      </c>
      <c r="J131" s="28">
        <f t="shared" si="35"/>
        <v>34333070</v>
      </c>
      <c r="K131" s="28">
        <f t="shared" si="36"/>
        <v>25486766</v>
      </c>
      <c r="L131" s="52">
        <f t="shared" si="37"/>
        <v>74.23</v>
      </c>
      <c r="M131" s="91"/>
      <c r="N131" s="53">
        <v>25634987</v>
      </c>
      <c r="O131" s="54">
        <v>4.5499999999999999E-2</v>
      </c>
      <c r="P131" s="28">
        <f t="shared" si="38"/>
        <v>26801379</v>
      </c>
      <c r="Q131" s="55">
        <f t="shared" si="39"/>
        <v>78.062866682224509</v>
      </c>
      <c r="R131" s="55">
        <f t="shared" si="40"/>
        <v>0</v>
      </c>
      <c r="S131" s="56">
        <f t="shared" si="41"/>
        <v>0</v>
      </c>
      <c r="T131" s="28">
        <f t="shared" si="42"/>
        <v>0</v>
      </c>
      <c r="U131" s="57">
        <f t="shared" si="43"/>
        <v>1314613</v>
      </c>
      <c r="V131" s="57" t="e">
        <f t="shared" si="29"/>
        <v>#REF!</v>
      </c>
      <c r="W131" s="57">
        <f t="shared" si="44"/>
        <v>0</v>
      </c>
      <c r="X131" s="50" t="e">
        <f t="shared" si="45"/>
        <v>#REF!</v>
      </c>
      <c r="Y131" s="58" t="e">
        <f t="shared" si="46"/>
        <v>#REF!</v>
      </c>
      <c r="AA131" s="28">
        <f t="shared" si="47"/>
        <v>0</v>
      </c>
      <c r="AB131" s="28">
        <f t="shared" si="48"/>
        <v>0</v>
      </c>
      <c r="AC131" s="28" t="e">
        <f t="shared" si="49"/>
        <v>#REF!</v>
      </c>
      <c r="AD131" s="55" t="e">
        <f t="shared" si="50"/>
        <v>#REF!</v>
      </c>
      <c r="AG131" s="61" t="str">
        <f t="shared" si="51"/>
        <v>122</v>
      </c>
      <c r="AH131" s="62" t="str">
        <f t="shared" si="52"/>
        <v>Hanover</v>
      </c>
      <c r="AI131" s="63">
        <f t="shared" si="53"/>
        <v>0.74233867459545733</v>
      </c>
      <c r="AJ131" s="64">
        <f t="shared" si="30"/>
        <v>74.23</v>
      </c>
      <c r="AK131" s="63">
        <f t="shared" si="54"/>
        <v>4.5499999999999999E-2</v>
      </c>
      <c r="AL131" s="57" t="e">
        <f t="shared" si="31"/>
        <v>#REF!</v>
      </c>
      <c r="AM131" s="65" t="e">
        <f t="shared" si="55"/>
        <v>#REF!</v>
      </c>
      <c r="AR131" s="49"/>
    </row>
    <row r="132" spans="1:44" ht="12.75" customHeight="1" x14ac:dyDescent="0.3">
      <c r="A132" s="48">
        <v>123</v>
      </c>
      <c r="B132" s="48" t="s">
        <v>186</v>
      </c>
      <c r="C132" s="49">
        <v>2117440700</v>
      </c>
      <c r="D132" s="49">
        <f t="shared" si="32"/>
        <v>5698519.9967064355</v>
      </c>
      <c r="E132" s="59">
        <v>500058000</v>
      </c>
      <c r="F132" s="49">
        <f t="shared" si="56"/>
        <v>6515147.1334751081</v>
      </c>
      <c r="G132" s="49">
        <f t="shared" si="33"/>
        <v>12213667</v>
      </c>
      <c r="H132" s="50">
        <v>20995378.845441595</v>
      </c>
      <c r="I132" s="51">
        <f t="shared" si="34"/>
        <v>0.58173120332390504</v>
      </c>
      <c r="J132" s="28">
        <f t="shared" si="35"/>
        <v>20995379</v>
      </c>
      <c r="K132" s="28">
        <f t="shared" si="36"/>
        <v>12213667</v>
      </c>
      <c r="L132" s="52">
        <f t="shared" si="37"/>
        <v>58.17</v>
      </c>
      <c r="M132" s="91"/>
      <c r="N132" s="53">
        <v>12445238</v>
      </c>
      <c r="O132" s="54">
        <v>3.7900000000000003E-2</v>
      </c>
      <c r="P132" s="28">
        <f t="shared" si="38"/>
        <v>12916913</v>
      </c>
      <c r="Q132" s="55">
        <f t="shared" si="39"/>
        <v>61.522647888796975</v>
      </c>
      <c r="R132" s="55">
        <f t="shared" si="40"/>
        <v>0</v>
      </c>
      <c r="S132" s="56">
        <f t="shared" si="41"/>
        <v>0</v>
      </c>
      <c r="T132" s="28">
        <f t="shared" si="42"/>
        <v>0</v>
      </c>
      <c r="U132" s="57">
        <f t="shared" si="43"/>
        <v>703246</v>
      </c>
      <c r="V132" s="57" t="e">
        <f t="shared" si="29"/>
        <v>#REF!</v>
      </c>
      <c r="W132" s="57">
        <f t="shared" si="44"/>
        <v>0</v>
      </c>
      <c r="X132" s="50" t="e">
        <f t="shared" si="45"/>
        <v>#REF!</v>
      </c>
      <c r="Y132" s="58" t="e">
        <f t="shared" si="46"/>
        <v>#REF!</v>
      </c>
      <c r="AA132" s="28">
        <f t="shared" si="47"/>
        <v>0</v>
      </c>
      <c r="AB132" s="28">
        <f t="shared" si="48"/>
        <v>0</v>
      </c>
      <c r="AC132" s="28" t="e">
        <f t="shared" si="49"/>
        <v>#REF!</v>
      </c>
      <c r="AD132" s="55" t="e">
        <f t="shared" si="50"/>
        <v>#REF!</v>
      </c>
      <c r="AG132" s="61" t="str">
        <f t="shared" si="51"/>
        <v>123</v>
      </c>
      <c r="AH132" s="62" t="str">
        <f t="shared" si="52"/>
        <v>Hanson</v>
      </c>
      <c r="AI132" s="63">
        <f t="shared" si="53"/>
        <v>0.58173120332390504</v>
      </c>
      <c r="AJ132" s="64">
        <f t="shared" si="30"/>
        <v>58.17</v>
      </c>
      <c r="AK132" s="63">
        <f t="shared" si="54"/>
        <v>3.7900000000000003E-2</v>
      </c>
      <c r="AL132" s="57" t="e">
        <f t="shared" si="31"/>
        <v>#REF!</v>
      </c>
      <c r="AM132" s="65" t="e">
        <f t="shared" si="55"/>
        <v>#REF!</v>
      </c>
      <c r="AR132" s="49"/>
    </row>
    <row r="133" spans="1:44" ht="12.75" customHeight="1" x14ac:dyDescent="0.3">
      <c r="A133" s="48">
        <v>124</v>
      </c>
      <c r="B133" s="48" t="s">
        <v>187</v>
      </c>
      <c r="C133" s="49">
        <v>391115500</v>
      </c>
      <c r="D133" s="49">
        <f t="shared" si="32"/>
        <v>1052581.7784516166</v>
      </c>
      <c r="E133" s="59">
        <v>82465000</v>
      </c>
      <c r="F133" s="49">
        <f t="shared" si="56"/>
        <v>1074418.5841682861</v>
      </c>
      <c r="G133" s="49">
        <f t="shared" si="33"/>
        <v>2127000</v>
      </c>
      <c r="H133" s="50">
        <v>4804607.887077773</v>
      </c>
      <c r="I133" s="51">
        <f t="shared" si="34"/>
        <v>0.44270001839706213</v>
      </c>
      <c r="J133" s="28">
        <f t="shared" si="35"/>
        <v>4804608</v>
      </c>
      <c r="K133" s="28">
        <f t="shared" si="36"/>
        <v>2127000</v>
      </c>
      <c r="L133" s="52">
        <f t="shared" si="37"/>
        <v>44.27</v>
      </c>
      <c r="M133" s="91"/>
      <c r="N133" s="53">
        <v>1992315</v>
      </c>
      <c r="O133" s="54">
        <v>3.1899999999999998E-2</v>
      </c>
      <c r="P133" s="28">
        <f t="shared" si="38"/>
        <v>2055870</v>
      </c>
      <c r="Q133" s="55">
        <f t="shared" si="39"/>
        <v>42.789548040525069</v>
      </c>
      <c r="R133" s="55">
        <f t="shared" si="40"/>
        <v>1.4804519594749337</v>
      </c>
      <c r="S133" s="56">
        <f t="shared" si="41"/>
        <v>0</v>
      </c>
      <c r="T133" s="28">
        <f t="shared" si="42"/>
        <v>0</v>
      </c>
      <c r="U133" s="57">
        <f t="shared" si="43"/>
        <v>0</v>
      </c>
      <c r="V133" s="57" t="e">
        <f t="shared" si="29"/>
        <v>#REF!</v>
      </c>
      <c r="W133" s="57">
        <f t="shared" si="44"/>
        <v>0</v>
      </c>
      <c r="X133" s="50" t="e">
        <f t="shared" si="45"/>
        <v>#REF!</v>
      </c>
      <c r="Y133" s="58" t="e">
        <f t="shared" si="46"/>
        <v>#REF!</v>
      </c>
      <c r="AA133" s="28">
        <f t="shared" si="47"/>
        <v>-71130</v>
      </c>
      <c r="AB133" s="28">
        <f t="shared" si="48"/>
        <v>-71130</v>
      </c>
      <c r="AC133" s="28">
        <f t="shared" si="49"/>
        <v>0</v>
      </c>
      <c r="AD133" s="55" t="e">
        <f t="shared" si="50"/>
        <v>#REF!</v>
      </c>
      <c r="AG133" s="61" t="str">
        <f t="shared" si="51"/>
        <v>124</v>
      </c>
      <c r="AH133" s="62" t="str">
        <f t="shared" si="52"/>
        <v>Hardwick</v>
      </c>
      <c r="AI133" s="63">
        <f t="shared" si="53"/>
        <v>0.44270001839706213</v>
      </c>
      <c r="AJ133" s="64">
        <f t="shared" si="30"/>
        <v>44.27</v>
      </c>
      <c r="AK133" s="63">
        <f t="shared" si="54"/>
        <v>3.1899999999999998E-2</v>
      </c>
      <c r="AL133" s="57" t="e">
        <f t="shared" si="31"/>
        <v>#REF!</v>
      </c>
      <c r="AM133" s="65" t="e">
        <f t="shared" si="55"/>
        <v>#REF!</v>
      </c>
      <c r="AR133" s="49"/>
    </row>
    <row r="134" spans="1:44" ht="12.75" customHeight="1" x14ac:dyDescent="0.3">
      <c r="A134" s="48">
        <v>125</v>
      </c>
      <c r="B134" s="48" t="s">
        <v>188</v>
      </c>
      <c r="C134" s="49">
        <v>1920923300</v>
      </c>
      <c r="D134" s="49">
        <f t="shared" si="32"/>
        <v>5169646.468583189</v>
      </c>
      <c r="E134" s="59">
        <v>604473000</v>
      </c>
      <c r="F134" s="49">
        <f t="shared" si="56"/>
        <v>7875547.5029158592</v>
      </c>
      <c r="G134" s="49">
        <f t="shared" si="33"/>
        <v>13045194</v>
      </c>
      <c r="H134" s="50">
        <v>11514132.924458364</v>
      </c>
      <c r="I134" s="51">
        <f t="shared" si="34"/>
        <v>1.1329723293613669</v>
      </c>
      <c r="J134" s="28">
        <f t="shared" si="35"/>
        <v>11514133</v>
      </c>
      <c r="K134" s="28">
        <f t="shared" si="36"/>
        <v>11514133</v>
      </c>
      <c r="L134" s="52">
        <f t="shared" si="37"/>
        <v>100</v>
      </c>
      <c r="M134" s="91"/>
      <c r="N134" s="53">
        <v>8842298</v>
      </c>
      <c r="O134" s="54">
        <v>3.61E-2</v>
      </c>
      <c r="P134" s="28">
        <f t="shared" si="38"/>
        <v>9161505</v>
      </c>
      <c r="Q134" s="55">
        <f t="shared" si="39"/>
        <v>79.567476423162503</v>
      </c>
      <c r="R134" s="55">
        <f t="shared" si="40"/>
        <v>20.432523576837497</v>
      </c>
      <c r="S134" s="56">
        <f t="shared" si="41"/>
        <v>0.02</v>
      </c>
      <c r="T134" s="28">
        <f t="shared" si="42"/>
        <v>176846</v>
      </c>
      <c r="U134" s="57">
        <f t="shared" si="43"/>
        <v>0</v>
      </c>
      <c r="V134" s="57" t="e">
        <f t="shared" si="29"/>
        <v>#REF!</v>
      </c>
      <c r="W134" s="57">
        <f t="shared" si="44"/>
        <v>0</v>
      </c>
      <c r="X134" s="50" t="e">
        <f t="shared" si="45"/>
        <v>#REF!</v>
      </c>
      <c r="Y134" s="58" t="e">
        <f t="shared" si="46"/>
        <v>#REF!</v>
      </c>
      <c r="AA134" s="28">
        <f t="shared" si="47"/>
        <v>-2352628</v>
      </c>
      <c r="AB134" s="28">
        <f t="shared" si="48"/>
        <v>-2175782</v>
      </c>
      <c r="AC134" s="28">
        <f t="shared" si="49"/>
        <v>0</v>
      </c>
      <c r="AD134" s="55" t="e">
        <f t="shared" si="50"/>
        <v>#REF!</v>
      </c>
      <c r="AG134" s="61" t="str">
        <f t="shared" si="51"/>
        <v>125</v>
      </c>
      <c r="AH134" s="62" t="str">
        <f t="shared" si="52"/>
        <v>Harvard</v>
      </c>
      <c r="AI134" s="63">
        <f t="shared" si="53"/>
        <v>1.1329723293613669</v>
      </c>
      <c r="AJ134" s="64">
        <f t="shared" si="30"/>
        <v>100</v>
      </c>
      <c r="AK134" s="63">
        <f t="shared" si="54"/>
        <v>3.61E-2</v>
      </c>
      <c r="AL134" s="57" t="e">
        <f t="shared" si="31"/>
        <v>#REF!</v>
      </c>
      <c r="AM134" s="65" t="e">
        <f t="shared" si="55"/>
        <v>#REF!</v>
      </c>
      <c r="AR134" s="49"/>
    </row>
    <row r="135" spans="1:44" ht="12.75" customHeight="1" x14ac:dyDescent="0.3">
      <c r="A135" s="48">
        <v>126</v>
      </c>
      <c r="B135" s="48" t="s">
        <v>189</v>
      </c>
      <c r="C135" s="49">
        <v>10308494000</v>
      </c>
      <c r="D135" s="49">
        <f t="shared" si="32"/>
        <v>27742528.60773306</v>
      </c>
      <c r="E135" s="59">
        <v>733083000</v>
      </c>
      <c r="F135" s="49">
        <f t="shared" si="56"/>
        <v>9551179.2753027305</v>
      </c>
      <c r="G135" s="49">
        <f t="shared" si="33"/>
        <v>37293708</v>
      </c>
      <c r="H135" s="50">
        <v>21029799.113177396</v>
      </c>
      <c r="I135" s="51">
        <f t="shared" si="34"/>
        <v>1.7733744292702986</v>
      </c>
      <c r="J135" s="28">
        <f t="shared" si="35"/>
        <v>21029799</v>
      </c>
      <c r="K135" s="28">
        <f t="shared" si="36"/>
        <v>21029799</v>
      </c>
      <c r="L135" s="52">
        <f t="shared" si="37"/>
        <v>100</v>
      </c>
      <c r="M135" s="91"/>
      <c r="N135" s="53">
        <v>16718521</v>
      </c>
      <c r="O135" s="54">
        <v>4.3499999999999997E-2</v>
      </c>
      <c r="P135" s="28">
        <f t="shared" si="38"/>
        <v>17445777</v>
      </c>
      <c r="Q135" s="55">
        <f t="shared" si="39"/>
        <v>82.957411557338048</v>
      </c>
      <c r="R135" s="55">
        <f t="shared" si="40"/>
        <v>17.042588442661952</v>
      </c>
      <c r="S135" s="56">
        <f t="shared" si="41"/>
        <v>0.02</v>
      </c>
      <c r="T135" s="28">
        <f t="shared" si="42"/>
        <v>334370</v>
      </c>
      <c r="U135" s="57">
        <f t="shared" si="43"/>
        <v>0</v>
      </c>
      <c r="V135" s="57" t="e">
        <f t="shared" si="29"/>
        <v>#REF!</v>
      </c>
      <c r="W135" s="57">
        <f t="shared" si="44"/>
        <v>3249652</v>
      </c>
      <c r="X135" s="50" t="e">
        <f t="shared" si="45"/>
        <v>#REF!</v>
      </c>
      <c r="Y135" s="58" t="e">
        <f t="shared" si="46"/>
        <v>#REF!</v>
      </c>
      <c r="AA135" s="28">
        <f t="shared" si="47"/>
        <v>-3584022</v>
      </c>
      <c r="AB135" s="28">
        <f t="shared" si="48"/>
        <v>0</v>
      </c>
      <c r="AC135" s="28">
        <f t="shared" si="49"/>
        <v>0</v>
      </c>
      <c r="AD135" s="55" t="e">
        <f t="shared" si="50"/>
        <v>#REF!</v>
      </c>
      <c r="AG135" s="61" t="str">
        <f t="shared" si="51"/>
        <v>126</v>
      </c>
      <c r="AH135" s="62" t="str">
        <f t="shared" si="52"/>
        <v>Harwich</v>
      </c>
      <c r="AI135" s="63">
        <f t="shared" si="53"/>
        <v>1.7733744292702986</v>
      </c>
      <c r="AJ135" s="64">
        <f t="shared" si="30"/>
        <v>100</v>
      </c>
      <c r="AK135" s="63">
        <f t="shared" si="54"/>
        <v>4.3499999999999997E-2</v>
      </c>
      <c r="AL135" s="57" t="e">
        <f t="shared" si="31"/>
        <v>#REF!</v>
      </c>
      <c r="AM135" s="65" t="e">
        <f t="shared" si="55"/>
        <v>#REF!</v>
      </c>
      <c r="AR135" s="49"/>
    </row>
    <row r="136" spans="1:44" ht="12.75" customHeight="1" x14ac:dyDescent="0.3">
      <c r="A136" s="48">
        <v>127</v>
      </c>
      <c r="B136" s="48" t="s">
        <v>190</v>
      </c>
      <c r="C136" s="49">
        <v>762471500</v>
      </c>
      <c r="D136" s="49">
        <f t="shared" si="32"/>
        <v>2051986.1971429712</v>
      </c>
      <c r="E136" s="59">
        <v>150752000</v>
      </c>
      <c r="F136" s="49">
        <f t="shared" si="56"/>
        <v>1964115.083981537</v>
      </c>
      <c r="G136" s="49">
        <f t="shared" si="33"/>
        <v>4016101</v>
      </c>
      <c r="H136" s="50">
        <v>3981919.64</v>
      </c>
      <c r="I136" s="51">
        <f t="shared" si="34"/>
        <v>1.0085841410903009</v>
      </c>
      <c r="J136" s="28">
        <f t="shared" si="35"/>
        <v>3981920</v>
      </c>
      <c r="K136" s="28">
        <f t="shared" si="36"/>
        <v>3981920</v>
      </c>
      <c r="L136" s="52">
        <f t="shared" si="37"/>
        <v>100</v>
      </c>
      <c r="M136" s="91"/>
      <c r="N136" s="53">
        <v>3438495</v>
      </c>
      <c r="O136" s="54">
        <v>4.3099999999999999E-2</v>
      </c>
      <c r="P136" s="28">
        <f t="shared" si="38"/>
        <v>3586694</v>
      </c>
      <c r="Q136" s="55">
        <f t="shared" si="39"/>
        <v>90.074494823305869</v>
      </c>
      <c r="R136" s="55">
        <f t="shared" si="40"/>
        <v>9.9255051766941307</v>
      </c>
      <c r="S136" s="56">
        <f t="shared" si="41"/>
        <v>0.02</v>
      </c>
      <c r="T136" s="28">
        <f t="shared" si="42"/>
        <v>68770</v>
      </c>
      <c r="U136" s="57">
        <f t="shared" si="43"/>
        <v>0</v>
      </c>
      <c r="V136" s="57" t="e">
        <f t="shared" si="29"/>
        <v>#REF!</v>
      </c>
      <c r="W136" s="57">
        <f t="shared" si="44"/>
        <v>0</v>
      </c>
      <c r="X136" s="50" t="e">
        <f t="shared" si="45"/>
        <v>#REF!</v>
      </c>
      <c r="Y136" s="58" t="e">
        <f t="shared" si="46"/>
        <v>#REF!</v>
      </c>
      <c r="AA136" s="28">
        <f t="shared" si="47"/>
        <v>-395226</v>
      </c>
      <c r="AB136" s="28">
        <f t="shared" si="48"/>
        <v>-326456</v>
      </c>
      <c r="AC136" s="28">
        <f t="shared" si="49"/>
        <v>0</v>
      </c>
      <c r="AD136" s="55" t="e">
        <f t="shared" si="50"/>
        <v>#REF!</v>
      </c>
      <c r="AG136" s="61" t="str">
        <f t="shared" si="51"/>
        <v>127</v>
      </c>
      <c r="AH136" s="62" t="str">
        <f t="shared" si="52"/>
        <v>Hatfield</v>
      </c>
      <c r="AI136" s="63">
        <f t="shared" si="53"/>
        <v>1.0085841410903009</v>
      </c>
      <c r="AJ136" s="64">
        <f t="shared" si="30"/>
        <v>100</v>
      </c>
      <c r="AK136" s="63">
        <f t="shared" si="54"/>
        <v>4.3099999999999999E-2</v>
      </c>
      <c r="AL136" s="57" t="e">
        <f t="shared" si="31"/>
        <v>#REF!</v>
      </c>
      <c r="AM136" s="65" t="e">
        <f t="shared" si="55"/>
        <v>#REF!</v>
      </c>
      <c r="AR136" s="49"/>
    </row>
    <row r="137" spans="1:44" ht="12.75" customHeight="1" x14ac:dyDescent="0.3">
      <c r="A137" s="48">
        <v>128</v>
      </c>
      <c r="B137" s="48" t="s">
        <v>191</v>
      </c>
      <c r="C137" s="49">
        <v>11356866500</v>
      </c>
      <c r="D137" s="49">
        <f t="shared" si="32"/>
        <v>30563940.161429517</v>
      </c>
      <c r="E137" s="59">
        <v>2394534000</v>
      </c>
      <c r="F137" s="49">
        <f t="shared" si="56"/>
        <v>31197863.700028166</v>
      </c>
      <c r="G137" s="49">
        <f t="shared" si="33"/>
        <v>61761804</v>
      </c>
      <c r="H137" s="50">
        <v>168575637.52562881</v>
      </c>
      <c r="I137" s="51">
        <f t="shared" si="34"/>
        <v>0.36637443527751906</v>
      </c>
      <c r="J137" s="28">
        <f t="shared" si="35"/>
        <v>168575638</v>
      </c>
      <c r="K137" s="28">
        <f t="shared" si="36"/>
        <v>61761804</v>
      </c>
      <c r="L137" s="52">
        <f t="shared" si="37"/>
        <v>36.64</v>
      </c>
      <c r="M137" s="91"/>
      <c r="N137" s="53">
        <v>59771545</v>
      </c>
      <c r="O137" s="54">
        <v>3.5400000000000001E-2</v>
      </c>
      <c r="P137" s="28">
        <f t="shared" si="38"/>
        <v>61887458</v>
      </c>
      <c r="Q137" s="55">
        <f t="shared" si="39"/>
        <v>36.711982175117775</v>
      </c>
      <c r="R137" s="55">
        <f t="shared" si="40"/>
        <v>0</v>
      </c>
      <c r="S137" s="56">
        <f t="shared" si="41"/>
        <v>0</v>
      </c>
      <c r="T137" s="28">
        <f t="shared" si="42"/>
        <v>0</v>
      </c>
      <c r="U137" s="57">
        <f t="shared" si="43"/>
        <v>125654</v>
      </c>
      <c r="V137" s="57" t="e">
        <f t="shared" si="29"/>
        <v>#REF!</v>
      </c>
      <c r="W137" s="57">
        <f t="shared" si="44"/>
        <v>0</v>
      </c>
      <c r="X137" s="50" t="e">
        <f t="shared" si="45"/>
        <v>#REF!</v>
      </c>
      <c r="Y137" s="58" t="e">
        <f t="shared" si="46"/>
        <v>#REF!</v>
      </c>
      <c r="AA137" s="28">
        <f t="shared" si="47"/>
        <v>0</v>
      </c>
      <c r="AB137" s="28">
        <f t="shared" si="48"/>
        <v>0</v>
      </c>
      <c r="AC137" s="28" t="e">
        <f t="shared" si="49"/>
        <v>#REF!</v>
      </c>
      <c r="AD137" s="55" t="e">
        <f t="shared" si="50"/>
        <v>#REF!</v>
      </c>
      <c r="AG137" s="61" t="str">
        <f t="shared" si="51"/>
        <v>128</v>
      </c>
      <c r="AH137" s="62" t="str">
        <f t="shared" si="52"/>
        <v>Haverhill</v>
      </c>
      <c r="AI137" s="63">
        <f t="shared" si="53"/>
        <v>0.36637443527751906</v>
      </c>
      <c r="AJ137" s="64">
        <f t="shared" si="30"/>
        <v>36.64</v>
      </c>
      <c r="AK137" s="63">
        <f t="shared" si="54"/>
        <v>3.5400000000000001E-2</v>
      </c>
      <c r="AL137" s="57" t="e">
        <f t="shared" si="31"/>
        <v>#REF!</v>
      </c>
      <c r="AM137" s="65" t="e">
        <f t="shared" si="55"/>
        <v>#REF!</v>
      </c>
      <c r="AR137" s="49"/>
    </row>
    <row r="138" spans="1:44" ht="12.75" customHeight="1" x14ac:dyDescent="0.3">
      <c r="A138" s="48">
        <v>129</v>
      </c>
      <c r="B138" s="48" t="s">
        <v>192</v>
      </c>
      <c r="C138" s="49">
        <v>65414600</v>
      </c>
      <c r="D138" s="49">
        <f t="shared" si="32"/>
        <v>176045.73586242713</v>
      </c>
      <c r="E138" s="59">
        <v>7663000</v>
      </c>
      <c r="F138" s="49">
        <f t="shared" si="56"/>
        <v>99839.563578264424</v>
      </c>
      <c r="G138" s="49">
        <f t="shared" si="33"/>
        <v>275885</v>
      </c>
      <c r="H138" s="50">
        <v>355575.54014233651</v>
      </c>
      <c r="I138" s="51">
        <f t="shared" si="34"/>
        <v>0.77588295271818619</v>
      </c>
      <c r="J138" s="28">
        <f t="shared" si="35"/>
        <v>355576</v>
      </c>
      <c r="K138" s="28">
        <f t="shared" si="36"/>
        <v>275885</v>
      </c>
      <c r="L138" s="52">
        <f t="shared" si="37"/>
        <v>77.59</v>
      </c>
      <c r="M138" s="91"/>
      <c r="N138" s="53">
        <v>296855</v>
      </c>
      <c r="O138" s="54">
        <v>3.5400000000000001E-2</v>
      </c>
      <c r="P138" s="28">
        <f t="shared" si="38"/>
        <v>307364</v>
      </c>
      <c r="Q138" s="55">
        <f t="shared" si="39"/>
        <v>86.441266425964656</v>
      </c>
      <c r="R138" s="55">
        <f t="shared" si="40"/>
        <v>0</v>
      </c>
      <c r="S138" s="56">
        <f t="shared" si="41"/>
        <v>0</v>
      </c>
      <c r="T138" s="28">
        <f t="shared" si="42"/>
        <v>0</v>
      </c>
      <c r="U138" s="57">
        <f t="shared" si="43"/>
        <v>31479</v>
      </c>
      <c r="V138" s="57" t="e">
        <f t="shared" ref="V138:V201" si="57">MAX(U138*(V$5),0)</f>
        <v>#REF!</v>
      </c>
      <c r="W138" s="57">
        <f t="shared" si="44"/>
        <v>0</v>
      </c>
      <c r="X138" s="50" t="e">
        <f t="shared" si="45"/>
        <v>#REF!</v>
      </c>
      <c r="Y138" s="58" t="e">
        <f t="shared" si="46"/>
        <v>#REF!</v>
      </c>
      <c r="AA138" s="28">
        <f t="shared" si="47"/>
        <v>0</v>
      </c>
      <c r="AB138" s="28">
        <f t="shared" si="48"/>
        <v>0</v>
      </c>
      <c r="AC138" s="28" t="e">
        <f t="shared" si="49"/>
        <v>#REF!</v>
      </c>
      <c r="AD138" s="55" t="e">
        <f t="shared" si="50"/>
        <v>#REF!</v>
      </c>
      <c r="AG138" s="61" t="str">
        <f t="shared" si="51"/>
        <v>129</v>
      </c>
      <c r="AH138" s="62" t="str">
        <f t="shared" si="52"/>
        <v>Hawley</v>
      </c>
      <c r="AI138" s="63">
        <f t="shared" si="53"/>
        <v>0.77588295271818619</v>
      </c>
      <c r="AJ138" s="64">
        <f t="shared" ref="AJ138:AJ201" si="58">L138</f>
        <v>77.59</v>
      </c>
      <c r="AK138" s="63">
        <f t="shared" si="54"/>
        <v>3.5400000000000001E-2</v>
      </c>
      <c r="AL138" s="57" t="e">
        <f t="shared" ref="AL138:AL201" si="59">X138</f>
        <v>#REF!</v>
      </c>
      <c r="AM138" s="65" t="e">
        <f t="shared" si="55"/>
        <v>#REF!</v>
      </c>
      <c r="AR138" s="49"/>
    </row>
    <row r="139" spans="1:44" ht="12.75" customHeight="1" x14ac:dyDescent="0.3">
      <c r="A139" s="48">
        <v>130</v>
      </c>
      <c r="B139" s="48" t="s">
        <v>193</v>
      </c>
      <c r="C139" s="49">
        <v>125842500</v>
      </c>
      <c r="D139" s="49">
        <f t="shared" ref="D139:D202" si="60">D$5*C139</f>
        <v>338671.11493867554</v>
      </c>
      <c r="E139" s="59">
        <v>12345000</v>
      </c>
      <c r="F139" s="49">
        <f t="shared" si="56"/>
        <v>160840.32524777166</v>
      </c>
      <c r="G139" s="49">
        <f t="shared" ref="G139:G202" si="61">ROUND(D139+F139,0)</f>
        <v>499511</v>
      </c>
      <c r="H139" s="50">
        <v>1410909.664536682</v>
      </c>
      <c r="I139" s="51">
        <f t="shared" ref="I139:I202" si="62">IF(H139=0,0,G139/H139)</f>
        <v>0.35403471430896372</v>
      </c>
      <c r="J139" s="28">
        <f t="shared" ref="J139:J202" si="63">ROUND(H139*$J$9,0)</f>
        <v>1410910</v>
      </c>
      <c r="K139" s="28">
        <f t="shared" ref="K139:K202" si="64">MIN(G139,J139)</f>
        <v>499511</v>
      </c>
      <c r="L139" s="52">
        <f t="shared" ref="L139:L202" si="65">IF(H139&gt;0, ROUND((K139*100/H139), 2), 0)</f>
        <v>35.4</v>
      </c>
      <c r="M139" s="91"/>
      <c r="N139" s="53">
        <v>512106</v>
      </c>
      <c r="O139" s="54">
        <v>3.3099999999999997E-2</v>
      </c>
      <c r="P139" s="28">
        <f t="shared" ref="P139:P202" si="66">ROUND(N139*(1+O139),0)</f>
        <v>529057</v>
      </c>
      <c r="Q139" s="55">
        <f t="shared" ref="Q139:Q202" si="67">IF(H139=0,0,P139*100/H139)</f>
        <v>37.497581404244833</v>
      </c>
      <c r="R139" s="55">
        <f t="shared" ref="R139:R202" si="68">IF(L139&gt;Q139,L139-Q139,0)</f>
        <v>0</v>
      </c>
      <c r="S139" s="56">
        <f t="shared" ref="S139:S202" si="69">IF(AND(R139&gt;$T$4,R139&lt;=$T$5),$S$4,IF(R139&gt;$T$5,$S$5,0))</f>
        <v>0</v>
      </c>
      <c r="T139" s="28">
        <f t="shared" ref="T139:T202" si="70">ROUND(S139*N139,0)</f>
        <v>0</v>
      </c>
      <c r="U139" s="57">
        <f t="shared" ref="U139:U202" si="71">MAX(P139-K139,0)</f>
        <v>29546</v>
      </c>
      <c r="V139" s="57" t="e">
        <f t="shared" si="57"/>
        <v>#REF!</v>
      </c>
      <c r="W139" s="57">
        <f t="shared" ref="W139:W202" si="72">IF(AND(I139&gt;1.75,$W$5=1),MAX(K139-(P139+T139),0),0)</f>
        <v>0</v>
      </c>
      <c r="X139" s="50" t="e">
        <f t="shared" ref="X139:X202" si="73">MIN(H139*1,ROUND(P139+T139-V139+W139,0))</f>
        <v>#REF!</v>
      </c>
      <c r="Y139" s="58" t="e">
        <f t="shared" ref="Y139:Y202" si="74">IF(H139=0,0,X139*100/H139)</f>
        <v>#REF!</v>
      </c>
      <c r="AA139" s="28">
        <f t="shared" ref="AA139:AA202" si="75">IF(Q139&lt;L139, P139-K139, 0)</f>
        <v>0</v>
      </c>
      <c r="AB139" s="28">
        <f t="shared" ref="AB139:AB202" si="76">-1*MAX(K139-(P139+T139+W139),0)</f>
        <v>0</v>
      </c>
      <c r="AC139" s="28" t="e">
        <f t="shared" ref="AC139:AC202" si="77">IF(Q139&gt;L139, X139-K139,0)</f>
        <v>#REF!</v>
      </c>
      <c r="AD139" s="55" t="e">
        <f t="shared" ref="AD139:AD202" si="78">Y139-L139</f>
        <v>#REF!</v>
      </c>
      <c r="AG139" s="61" t="str">
        <f t="shared" ref="AG139:AG202" si="79">TEXT(A139,"000")</f>
        <v>130</v>
      </c>
      <c r="AH139" s="62" t="str">
        <f t="shared" ref="AH139:AH202" si="80">B139</f>
        <v>Heath</v>
      </c>
      <c r="AI139" s="63">
        <f t="shared" ref="AI139:AI202" si="81">I139</f>
        <v>0.35403471430896372</v>
      </c>
      <c r="AJ139" s="64">
        <f t="shared" si="58"/>
        <v>35.4</v>
      </c>
      <c r="AK139" s="63">
        <f t="shared" ref="AK139:AK202" si="82">O139</f>
        <v>3.3099999999999997E-2</v>
      </c>
      <c r="AL139" s="57" t="e">
        <f t="shared" si="59"/>
        <v>#REF!</v>
      </c>
      <c r="AM139" s="65" t="e">
        <f t="shared" ref="AM139:AM202" si="83">AD139</f>
        <v>#REF!</v>
      </c>
      <c r="AR139" s="49"/>
    </row>
    <row r="140" spans="1:44" ht="12.75" customHeight="1" x14ac:dyDescent="0.3">
      <c r="A140" s="48">
        <v>131</v>
      </c>
      <c r="B140" s="48" t="s">
        <v>194</v>
      </c>
      <c r="C140" s="49">
        <v>10581543600</v>
      </c>
      <c r="D140" s="49">
        <f t="shared" si="60"/>
        <v>28477367.890690401</v>
      </c>
      <c r="E140" s="59">
        <v>3699817000</v>
      </c>
      <c r="F140" s="49">
        <f t="shared" ref="F140:F203" si="84">E140*F$5</f>
        <v>48204112.566807196</v>
      </c>
      <c r="G140" s="49">
        <f t="shared" si="61"/>
        <v>76681480</v>
      </c>
      <c r="H140" s="50">
        <v>46634192.56592001</v>
      </c>
      <c r="I140" s="51">
        <f t="shared" si="62"/>
        <v>1.6443188094573844</v>
      </c>
      <c r="J140" s="28">
        <f t="shared" si="63"/>
        <v>46634193</v>
      </c>
      <c r="K140" s="28">
        <f t="shared" si="64"/>
        <v>46634193</v>
      </c>
      <c r="L140" s="52">
        <f t="shared" si="65"/>
        <v>100</v>
      </c>
      <c r="M140" s="91"/>
      <c r="N140" s="53">
        <v>37854849</v>
      </c>
      <c r="O140" s="54">
        <v>5.3499999999999999E-2</v>
      </c>
      <c r="P140" s="28">
        <f t="shared" si="66"/>
        <v>39880083</v>
      </c>
      <c r="Q140" s="55">
        <f t="shared" si="67"/>
        <v>85.516829617297006</v>
      </c>
      <c r="R140" s="55">
        <f t="shared" si="68"/>
        <v>14.483170382702994</v>
      </c>
      <c r="S140" s="56">
        <f t="shared" si="69"/>
        <v>0.02</v>
      </c>
      <c r="T140" s="28">
        <f t="shared" si="70"/>
        <v>757097</v>
      </c>
      <c r="U140" s="57">
        <f t="shared" si="71"/>
        <v>0</v>
      </c>
      <c r="V140" s="57" t="e">
        <f t="shared" si="57"/>
        <v>#REF!</v>
      </c>
      <c r="W140" s="57">
        <f t="shared" si="72"/>
        <v>0</v>
      </c>
      <c r="X140" s="50" t="e">
        <f t="shared" si="73"/>
        <v>#REF!</v>
      </c>
      <c r="Y140" s="58" t="e">
        <f t="shared" si="74"/>
        <v>#REF!</v>
      </c>
      <c r="AA140" s="28">
        <f t="shared" si="75"/>
        <v>-6754110</v>
      </c>
      <c r="AB140" s="28">
        <f t="shared" si="76"/>
        <v>-5997013</v>
      </c>
      <c r="AC140" s="28">
        <f t="shared" si="77"/>
        <v>0</v>
      </c>
      <c r="AD140" s="55" t="e">
        <f t="shared" si="78"/>
        <v>#REF!</v>
      </c>
      <c r="AG140" s="61" t="str">
        <f t="shared" si="79"/>
        <v>131</v>
      </c>
      <c r="AH140" s="62" t="str">
        <f t="shared" si="80"/>
        <v>Hingham</v>
      </c>
      <c r="AI140" s="63">
        <f t="shared" si="81"/>
        <v>1.6443188094573844</v>
      </c>
      <c r="AJ140" s="64">
        <f t="shared" si="58"/>
        <v>100</v>
      </c>
      <c r="AK140" s="63">
        <f t="shared" si="82"/>
        <v>5.3499999999999999E-2</v>
      </c>
      <c r="AL140" s="57" t="e">
        <f t="shared" si="59"/>
        <v>#REF!</v>
      </c>
      <c r="AM140" s="65" t="e">
        <f t="shared" si="83"/>
        <v>#REF!</v>
      </c>
      <c r="AR140" s="49"/>
    </row>
    <row r="141" spans="1:44" ht="12.75" customHeight="1" x14ac:dyDescent="0.3">
      <c r="A141" s="48">
        <v>132</v>
      </c>
      <c r="B141" s="48" t="s">
        <v>195</v>
      </c>
      <c r="C141" s="49">
        <v>497220700</v>
      </c>
      <c r="D141" s="49">
        <f t="shared" si="60"/>
        <v>1338135.2789366767</v>
      </c>
      <c r="E141" s="59">
        <v>82853000</v>
      </c>
      <c r="F141" s="49">
        <f t="shared" si="84"/>
        <v>1079473.7519444006</v>
      </c>
      <c r="G141" s="49">
        <f t="shared" si="61"/>
        <v>2417609</v>
      </c>
      <c r="H141" s="50">
        <v>3315472.962512631</v>
      </c>
      <c r="I141" s="51">
        <f t="shared" si="62"/>
        <v>0.72918977996062895</v>
      </c>
      <c r="J141" s="28">
        <f t="shared" si="63"/>
        <v>3315473</v>
      </c>
      <c r="K141" s="28">
        <f t="shared" si="64"/>
        <v>2417609</v>
      </c>
      <c r="L141" s="52">
        <f t="shared" si="65"/>
        <v>72.92</v>
      </c>
      <c r="M141" s="91"/>
      <c r="N141" s="53">
        <v>2229725</v>
      </c>
      <c r="O141" s="54">
        <v>3.4099999999999998E-2</v>
      </c>
      <c r="P141" s="28">
        <f t="shared" si="66"/>
        <v>2305759</v>
      </c>
      <c r="Q141" s="55">
        <f t="shared" si="67"/>
        <v>69.545402000581561</v>
      </c>
      <c r="R141" s="55">
        <f t="shared" si="68"/>
        <v>3.374597999418441</v>
      </c>
      <c r="S141" s="56">
        <f t="shared" si="69"/>
        <v>0.01</v>
      </c>
      <c r="T141" s="28">
        <f t="shared" si="70"/>
        <v>22297</v>
      </c>
      <c r="U141" s="57">
        <f t="shared" si="71"/>
        <v>0</v>
      </c>
      <c r="V141" s="57" t="e">
        <f t="shared" si="57"/>
        <v>#REF!</v>
      </c>
      <c r="W141" s="57">
        <f t="shared" si="72"/>
        <v>0</v>
      </c>
      <c r="X141" s="50" t="e">
        <f t="shared" si="73"/>
        <v>#REF!</v>
      </c>
      <c r="Y141" s="58" t="e">
        <f t="shared" si="74"/>
        <v>#REF!</v>
      </c>
      <c r="AA141" s="28">
        <f t="shared" si="75"/>
        <v>-111850</v>
      </c>
      <c r="AB141" s="28">
        <f t="shared" si="76"/>
        <v>-89553</v>
      </c>
      <c r="AC141" s="28">
        <f t="shared" si="77"/>
        <v>0</v>
      </c>
      <c r="AD141" s="55" t="e">
        <f t="shared" si="78"/>
        <v>#REF!</v>
      </c>
      <c r="AG141" s="61" t="str">
        <f t="shared" si="79"/>
        <v>132</v>
      </c>
      <c r="AH141" s="62" t="str">
        <f t="shared" si="80"/>
        <v>Hinsdale</v>
      </c>
      <c r="AI141" s="63">
        <f t="shared" si="81"/>
        <v>0.72918977996062895</v>
      </c>
      <c r="AJ141" s="64">
        <f t="shared" si="58"/>
        <v>72.92</v>
      </c>
      <c r="AK141" s="63">
        <f t="shared" si="82"/>
        <v>3.4099999999999998E-2</v>
      </c>
      <c r="AL141" s="57" t="e">
        <f t="shared" si="59"/>
        <v>#REF!</v>
      </c>
      <c r="AM141" s="65" t="e">
        <f t="shared" si="83"/>
        <v>#REF!</v>
      </c>
      <c r="AR141" s="49"/>
    </row>
    <row r="142" spans="1:44" ht="12.75" customHeight="1" x14ac:dyDescent="0.3">
      <c r="A142" s="48">
        <v>133</v>
      </c>
      <c r="B142" s="48" t="s">
        <v>196</v>
      </c>
      <c r="C142" s="49">
        <v>2100152500</v>
      </c>
      <c r="D142" s="49">
        <f t="shared" si="60"/>
        <v>5651993.4737171214</v>
      </c>
      <c r="E142" s="59">
        <v>440450000</v>
      </c>
      <c r="F142" s="49">
        <f t="shared" si="84"/>
        <v>5738527.4406951014</v>
      </c>
      <c r="G142" s="49">
        <f t="shared" si="61"/>
        <v>11390521</v>
      </c>
      <c r="H142" s="50">
        <v>26228625.355006237</v>
      </c>
      <c r="I142" s="51">
        <f t="shared" si="62"/>
        <v>0.43427823020949513</v>
      </c>
      <c r="J142" s="28">
        <f t="shared" si="63"/>
        <v>26228625</v>
      </c>
      <c r="K142" s="28">
        <f t="shared" si="64"/>
        <v>11390521</v>
      </c>
      <c r="L142" s="52">
        <f t="shared" si="65"/>
        <v>43.43</v>
      </c>
      <c r="M142" s="91"/>
      <c r="N142" s="53">
        <v>11252768</v>
      </c>
      <c r="O142" s="54">
        <v>4.6899999999999997E-2</v>
      </c>
      <c r="P142" s="28">
        <f t="shared" si="66"/>
        <v>11780523</v>
      </c>
      <c r="Q142" s="55">
        <f t="shared" si="67"/>
        <v>44.914755693635549</v>
      </c>
      <c r="R142" s="55">
        <f t="shared" si="68"/>
        <v>0</v>
      </c>
      <c r="S142" s="56">
        <f t="shared" si="69"/>
        <v>0</v>
      </c>
      <c r="T142" s="28">
        <f t="shared" si="70"/>
        <v>0</v>
      </c>
      <c r="U142" s="57">
        <f t="shared" si="71"/>
        <v>390002</v>
      </c>
      <c r="V142" s="57" t="e">
        <f t="shared" si="57"/>
        <v>#REF!</v>
      </c>
      <c r="W142" s="57">
        <f t="shared" si="72"/>
        <v>0</v>
      </c>
      <c r="X142" s="50" t="e">
        <f t="shared" si="73"/>
        <v>#REF!</v>
      </c>
      <c r="Y142" s="58" t="e">
        <f t="shared" si="74"/>
        <v>#REF!</v>
      </c>
      <c r="AA142" s="28">
        <f t="shared" si="75"/>
        <v>0</v>
      </c>
      <c r="AB142" s="28">
        <f t="shared" si="76"/>
        <v>0</v>
      </c>
      <c r="AC142" s="28" t="e">
        <f t="shared" si="77"/>
        <v>#REF!</v>
      </c>
      <c r="AD142" s="55" t="e">
        <f t="shared" si="78"/>
        <v>#REF!</v>
      </c>
      <c r="AG142" s="61" t="str">
        <f t="shared" si="79"/>
        <v>133</v>
      </c>
      <c r="AH142" s="62" t="str">
        <f t="shared" si="80"/>
        <v>Holbrook</v>
      </c>
      <c r="AI142" s="63">
        <f t="shared" si="81"/>
        <v>0.43427823020949513</v>
      </c>
      <c r="AJ142" s="64">
        <f t="shared" si="58"/>
        <v>43.43</v>
      </c>
      <c r="AK142" s="63">
        <f t="shared" si="82"/>
        <v>4.6899999999999997E-2</v>
      </c>
      <c r="AL142" s="57" t="e">
        <f t="shared" si="59"/>
        <v>#REF!</v>
      </c>
      <c r="AM142" s="65" t="e">
        <f t="shared" si="83"/>
        <v>#REF!</v>
      </c>
      <c r="AR142" s="49"/>
    </row>
    <row r="143" spans="1:44" ht="12.75" customHeight="1" x14ac:dyDescent="0.3">
      <c r="A143" s="48">
        <v>134</v>
      </c>
      <c r="B143" s="48" t="s">
        <v>197</v>
      </c>
      <c r="C143" s="49">
        <v>3809363300</v>
      </c>
      <c r="D143" s="49">
        <f t="shared" si="60"/>
        <v>10251872.904761685</v>
      </c>
      <c r="E143" s="59">
        <v>1080379000</v>
      </c>
      <c r="F143" s="49">
        <f t="shared" si="84"/>
        <v>14076023.471110757</v>
      </c>
      <c r="G143" s="49">
        <f t="shared" si="61"/>
        <v>24327896</v>
      </c>
      <c r="H143" s="50">
        <v>44367589.100469492</v>
      </c>
      <c r="I143" s="51">
        <f t="shared" si="62"/>
        <v>0.54832584986553989</v>
      </c>
      <c r="J143" s="28">
        <f t="shared" si="63"/>
        <v>44367589</v>
      </c>
      <c r="K143" s="28">
        <f t="shared" si="64"/>
        <v>24327896</v>
      </c>
      <c r="L143" s="52">
        <f t="shared" si="65"/>
        <v>54.83</v>
      </c>
      <c r="M143" s="91"/>
      <c r="N143" s="53">
        <v>24864840</v>
      </c>
      <c r="O143" s="54">
        <v>4.130000000000001E-2</v>
      </c>
      <c r="P143" s="28">
        <f t="shared" si="66"/>
        <v>25891758</v>
      </c>
      <c r="Q143" s="55">
        <f t="shared" si="67"/>
        <v>58.357369703746237</v>
      </c>
      <c r="R143" s="55">
        <f t="shared" si="68"/>
        <v>0</v>
      </c>
      <c r="S143" s="56">
        <f t="shared" si="69"/>
        <v>0</v>
      </c>
      <c r="T143" s="28">
        <f t="shared" si="70"/>
        <v>0</v>
      </c>
      <c r="U143" s="57">
        <f t="shared" si="71"/>
        <v>1563862</v>
      </c>
      <c r="V143" s="57" t="e">
        <f t="shared" si="57"/>
        <v>#REF!</v>
      </c>
      <c r="W143" s="57">
        <f t="shared" si="72"/>
        <v>0</v>
      </c>
      <c r="X143" s="50" t="e">
        <f t="shared" si="73"/>
        <v>#REF!</v>
      </c>
      <c r="Y143" s="58" t="e">
        <f t="shared" si="74"/>
        <v>#REF!</v>
      </c>
      <c r="AA143" s="28">
        <f t="shared" si="75"/>
        <v>0</v>
      </c>
      <c r="AB143" s="28">
        <f t="shared" si="76"/>
        <v>0</v>
      </c>
      <c r="AC143" s="28" t="e">
        <f t="shared" si="77"/>
        <v>#REF!</v>
      </c>
      <c r="AD143" s="55" t="e">
        <f t="shared" si="78"/>
        <v>#REF!</v>
      </c>
      <c r="AG143" s="61" t="str">
        <f t="shared" si="79"/>
        <v>134</v>
      </c>
      <c r="AH143" s="62" t="str">
        <f t="shared" si="80"/>
        <v>Holden</v>
      </c>
      <c r="AI143" s="63">
        <f t="shared" si="81"/>
        <v>0.54832584986553989</v>
      </c>
      <c r="AJ143" s="64">
        <f t="shared" si="58"/>
        <v>54.83</v>
      </c>
      <c r="AK143" s="63">
        <f t="shared" si="82"/>
        <v>4.130000000000001E-2</v>
      </c>
      <c r="AL143" s="57" t="e">
        <f t="shared" si="59"/>
        <v>#REF!</v>
      </c>
      <c r="AM143" s="65" t="e">
        <f t="shared" si="83"/>
        <v>#REF!</v>
      </c>
      <c r="AR143" s="49"/>
    </row>
    <row r="144" spans="1:44" ht="12.75" customHeight="1" x14ac:dyDescent="0.3">
      <c r="A144" s="48">
        <v>135</v>
      </c>
      <c r="B144" s="48" t="s">
        <v>198</v>
      </c>
      <c r="C144" s="49">
        <v>511924500</v>
      </c>
      <c r="D144" s="49">
        <f t="shared" si="60"/>
        <v>1377706.587038751</v>
      </c>
      <c r="E144" s="59">
        <v>96255000</v>
      </c>
      <c r="F144" s="49">
        <f t="shared" si="84"/>
        <v>1254085.5007472064</v>
      </c>
      <c r="G144" s="49">
        <f t="shared" si="61"/>
        <v>2631792</v>
      </c>
      <c r="H144" s="50">
        <v>4511551.5612716004</v>
      </c>
      <c r="I144" s="51">
        <f t="shared" si="62"/>
        <v>0.58334521156580066</v>
      </c>
      <c r="J144" s="28">
        <f t="shared" si="63"/>
        <v>4511552</v>
      </c>
      <c r="K144" s="28">
        <f t="shared" si="64"/>
        <v>2631792</v>
      </c>
      <c r="L144" s="52">
        <f t="shared" si="65"/>
        <v>58.33</v>
      </c>
      <c r="M144" s="91"/>
      <c r="N144" s="53">
        <v>2803518</v>
      </c>
      <c r="O144" s="54">
        <v>3.5099999999999999E-2</v>
      </c>
      <c r="P144" s="28">
        <f t="shared" si="66"/>
        <v>2901921</v>
      </c>
      <c r="Q144" s="55">
        <f t="shared" si="67"/>
        <v>64.322017837740972</v>
      </c>
      <c r="R144" s="55">
        <f t="shared" si="68"/>
        <v>0</v>
      </c>
      <c r="S144" s="56">
        <f t="shared" si="69"/>
        <v>0</v>
      </c>
      <c r="T144" s="28">
        <f t="shared" si="70"/>
        <v>0</v>
      </c>
      <c r="U144" s="57">
        <f t="shared" si="71"/>
        <v>270129</v>
      </c>
      <c r="V144" s="57" t="e">
        <f t="shared" si="57"/>
        <v>#REF!</v>
      </c>
      <c r="W144" s="57">
        <f t="shared" si="72"/>
        <v>0</v>
      </c>
      <c r="X144" s="50" t="e">
        <f t="shared" si="73"/>
        <v>#REF!</v>
      </c>
      <c r="Y144" s="58" t="e">
        <f t="shared" si="74"/>
        <v>#REF!</v>
      </c>
      <c r="AA144" s="28">
        <f t="shared" si="75"/>
        <v>0</v>
      </c>
      <c r="AB144" s="28">
        <f t="shared" si="76"/>
        <v>0</v>
      </c>
      <c r="AC144" s="28" t="e">
        <f t="shared" si="77"/>
        <v>#REF!</v>
      </c>
      <c r="AD144" s="55" t="e">
        <f t="shared" si="78"/>
        <v>#REF!</v>
      </c>
      <c r="AG144" s="61" t="str">
        <f t="shared" si="79"/>
        <v>135</v>
      </c>
      <c r="AH144" s="62" t="str">
        <f t="shared" si="80"/>
        <v>Holland</v>
      </c>
      <c r="AI144" s="63">
        <f t="shared" si="81"/>
        <v>0.58334521156580066</v>
      </c>
      <c r="AJ144" s="64">
        <f t="shared" si="58"/>
        <v>58.33</v>
      </c>
      <c r="AK144" s="63">
        <f t="shared" si="82"/>
        <v>3.5099999999999999E-2</v>
      </c>
      <c r="AL144" s="57" t="e">
        <f t="shared" si="59"/>
        <v>#REF!</v>
      </c>
      <c r="AM144" s="65" t="e">
        <f t="shared" si="83"/>
        <v>#REF!</v>
      </c>
      <c r="AR144" s="49"/>
    </row>
    <row r="145" spans="1:44" ht="12.75" customHeight="1" x14ac:dyDescent="0.3">
      <c r="A145" s="48">
        <v>136</v>
      </c>
      <c r="B145" s="48" t="s">
        <v>199</v>
      </c>
      <c r="C145" s="49">
        <v>3988078200</v>
      </c>
      <c r="D145" s="49">
        <f t="shared" si="60"/>
        <v>10732835.810291646</v>
      </c>
      <c r="E145" s="59">
        <v>1073509000</v>
      </c>
      <c r="F145" s="49">
        <f t="shared" si="84"/>
        <v>13986515.732394502</v>
      </c>
      <c r="G145" s="49">
        <f t="shared" si="61"/>
        <v>24719352</v>
      </c>
      <c r="H145" s="50">
        <v>35673900.235048607</v>
      </c>
      <c r="I145" s="51">
        <f t="shared" si="62"/>
        <v>0.69292541149492615</v>
      </c>
      <c r="J145" s="28">
        <f t="shared" si="63"/>
        <v>35673900</v>
      </c>
      <c r="K145" s="28">
        <f t="shared" si="64"/>
        <v>24719352</v>
      </c>
      <c r="L145" s="52">
        <f t="shared" si="65"/>
        <v>69.290000000000006</v>
      </c>
      <c r="M145" s="91"/>
      <c r="N145" s="53">
        <v>26912332</v>
      </c>
      <c r="O145" s="54">
        <v>2.5399999999999999E-2</v>
      </c>
      <c r="P145" s="28">
        <f t="shared" si="66"/>
        <v>27595905</v>
      </c>
      <c r="Q145" s="55">
        <f t="shared" si="67"/>
        <v>77.356007664359041</v>
      </c>
      <c r="R145" s="55">
        <f t="shared" si="68"/>
        <v>0</v>
      </c>
      <c r="S145" s="56">
        <f t="shared" si="69"/>
        <v>0</v>
      </c>
      <c r="T145" s="28">
        <f t="shared" si="70"/>
        <v>0</v>
      </c>
      <c r="U145" s="57">
        <f t="shared" si="71"/>
        <v>2876553</v>
      </c>
      <c r="V145" s="57" t="e">
        <f t="shared" si="57"/>
        <v>#REF!</v>
      </c>
      <c r="W145" s="57">
        <f t="shared" si="72"/>
        <v>0</v>
      </c>
      <c r="X145" s="50" t="e">
        <f t="shared" si="73"/>
        <v>#REF!</v>
      </c>
      <c r="Y145" s="58" t="e">
        <f t="shared" si="74"/>
        <v>#REF!</v>
      </c>
      <c r="AA145" s="28">
        <f t="shared" si="75"/>
        <v>0</v>
      </c>
      <c r="AB145" s="28">
        <f t="shared" si="76"/>
        <v>0</v>
      </c>
      <c r="AC145" s="28" t="e">
        <f t="shared" si="77"/>
        <v>#REF!</v>
      </c>
      <c r="AD145" s="55" t="e">
        <f t="shared" si="78"/>
        <v>#REF!</v>
      </c>
      <c r="AG145" s="61" t="str">
        <f t="shared" si="79"/>
        <v>136</v>
      </c>
      <c r="AH145" s="62" t="str">
        <f t="shared" si="80"/>
        <v>Holliston</v>
      </c>
      <c r="AI145" s="63">
        <f t="shared" si="81"/>
        <v>0.69292541149492615</v>
      </c>
      <c r="AJ145" s="64">
        <f t="shared" si="58"/>
        <v>69.290000000000006</v>
      </c>
      <c r="AK145" s="63">
        <f t="shared" si="82"/>
        <v>2.5399999999999999E-2</v>
      </c>
      <c r="AL145" s="57" t="e">
        <f t="shared" si="59"/>
        <v>#REF!</v>
      </c>
      <c r="AM145" s="65" t="e">
        <f t="shared" si="83"/>
        <v>#REF!</v>
      </c>
      <c r="AR145" s="49"/>
    </row>
    <row r="146" spans="1:44" ht="12.75" customHeight="1" x14ac:dyDescent="0.3">
      <c r="A146" s="48">
        <v>137</v>
      </c>
      <c r="B146" s="48" t="s">
        <v>200</v>
      </c>
      <c r="C146" s="49">
        <v>2875783600</v>
      </c>
      <c r="D146" s="49">
        <f t="shared" si="60"/>
        <v>7739395.1815512106</v>
      </c>
      <c r="E146" s="59">
        <v>844219000</v>
      </c>
      <c r="F146" s="49">
        <f t="shared" si="84"/>
        <v>10999146.094803447</v>
      </c>
      <c r="G146" s="49">
        <f t="shared" si="61"/>
        <v>18738541</v>
      </c>
      <c r="H146" s="50">
        <v>120721754.33999999</v>
      </c>
      <c r="I146" s="51">
        <f t="shared" si="62"/>
        <v>0.15522091359958945</v>
      </c>
      <c r="J146" s="28">
        <f t="shared" si="63"/>
        <v>120721754</v>
      </c>
      <c r="K146" s="28">
        <f t="shared" si="64"/>
        <v>18738541</v>
      </c>
      <c r="L146" s="52">
        <f t="shared" si="65"/>
        <v>15.52</v>
      </c>
      <c r="M146" s="91"/>
      <c r="N146" s="53">
        <v>13183748</v>
      </c>
      <c r="O146" s="54">
        <v>4.87E-2</v>
      </c>
      <c r="P146" s="28">
        <f t="shared" si="66"/>
        <v>13825797</v>
      </c>
      <c r="Q146" s="55">
        <f t="shared" si="67"/>
        <v>11.452614382210776</v>
      </c>
      <c r="R146" s="55">
        <f t="shared" si="68"/>
        <v>4.067385617789224</v>
      </c>
      <c r="S146" s="56">
        <f t="shared" si="69"/>
        <v>0.01</v>
      </c>
      <c r="T146" s="28">
        <f t="shared" si="70"/>
        <v>131837</v>
      </c>
      <c r="U146" s="57">
        <f t="shared" si="71"/>
        <v>0</v>
      </c>
      <c r="V146" s="57" t="e">
        <f t="shared" si="57"/>
        <v>#REF!</v>
      </c>
      <c r="W146" s="57">
        <f t="shared" si="72"/>
        <v>0</v>
      </c>
      <c r="X146" s="50" t="e">
        <f t="shared" si="73"/>
        <v>#REF!</v>
      </c>
      <c r="Y146" s="58" t="e">
        <f t="shared" si="74"/>
        <v>#REF!</v>
      </c>
      <c r="AA146" s="28">
        <f t="shared" si="75"/>
        <v>-4912744</v>
      </c>
      <c r="AB146" s="28">
        <f t="shared" si="76"/>
        <v>-4780907</v>
      </c>
      <c r="AC146" s="28">
        <f t="shared" si="77"/>
        <v>0</v>
      </c>
      <c r="AD146" s="55" t="e">
        <f t="shared" si="78"/>
        <v>#REF!</v>
      </c>
      <c r="AG146" s="61" t="str">
        <f t="shared" si="79"/>
        <v>137</v>
      </c>
      <c r="AH146" s="62" t="str">
        <f t="shared" si="80"/>
        <v>Holyoke</v>
      </c>
      <c r="AI146" s="63">
        <f t="shared" si="81"/>
        <v>0.15522091359958945</v>
      </c>
      <c r="AJ146" s="64">
        <f t="shared" si="58"/>
        <v>15.52</v>
      </c>
      <c r="AK146" s="63">
        <f t="shared" si="82"/>
        <v>4.87E-2</v>
      </c>
      <c r="AL146" s="57" t="e">
        <f t="shared" si="59"/>
        <v>#REF!</v>
      </c>
      <c r="AM146" s="65" t="e">
        <f t="shared" si="83"/>
        <v>#REF!</v>
      </c>
      <c r="AR146" s="49"/>
    </row>
    <row r="147" spans="1:44" ht="12.75" customHeight="1" x14ac:dyDescent="0.3">
      <c r="A147" s="48">
        <v>138</v>
      </c>
      <c r="B147" s="48" t="s">
        <v>201</v>
      </c>
      <c r="C147" s="49">
        <v>1155394900</v>
      </c>
      <c r="D147" s="49">
        <f t="shared" si="60"/>
        <v>3109433.4503642218</v>
      </c>
      <c r="E147" s="59">
        <v>304851000</v>
      </c>
      <c r="F147" s="49">
        <f t="shared" si="84"/>
        <v>3971837.504423527</v>
      </c>
      <c r="G147" s="49">
        <f t="shared" si="61"/>
        <v>7081271</v>
      </c>
      <c r="H147" s="50">
        <v>13909103.785842095</v>
      </c>
      <c r="I147" s="51">
        <f t="shared" si="62"/>
        <v>0.50911051560402754</v>
      </c>
      <c r="J147" s="28">
        <f t="shared" si="63"/>
        <v>13909104</v>
      </c>
      <c r="K147" s="28">
        <f t="shared" si="64"/>
        <v>7081271</v>
      </c>
      <c r="L147" s="52">
        <f t="shared" si="65"/>
        <v>50.91</v>
      </c>
      <c r="M147" s="91"/>
      <c r="N147" s="53">
        <v>7649703</v>
      </c>
      <c r="O147" s="54">
        <v>3.8699999999999998E-2</v>
      </c>
      <c r="P147" s="28">
        <f t="shared" si="66"/>
        <v>7945747</v>
      </c>
      <c r="Q147" s="55">
        <f t="shared" si="67"/>
        <v>57.126232734620025</v>
      </c>
      <c r="R147" s="55">
        <f t="shared" si="68"/>
        <v>0</v>
      </c>
      <c r="S147" s="56">
        <f t="shared" si="69"/>
        <v>0</v>
      </c>
      <c r="T147" s="28">
        <f t="shared" si="70"/>
        <v>0</v>
      </c>
      <c r="U147" s="57">
        <f t="shared" si="71"/>
        <v>864476</v>
      </c>
      <c r="V147" s="57" t="e">
        <f t="shared" si="57"/>
        <v>#REF!</v>
      </c>
      <c r="W147" s="57">
        <f t="shared" si="72"/>
        <v>0</v>
      </c>
      <c r="X147" s="50" t="e">
        <f t="shared" si="73"/>
        <v>#REF!</v>
      </c>
      <c r="Y147" s="58" t="e">
        <f t="shared" si="74"/>
        <v>#REF!</v>
      </c>
      <c r="AA147" s="28">
        <f t="shared" si="75"/>
        <v>0</v>
      </c>
      <c r="AB147" s="28">
        <f t="shared" si="76"/>
        <v>0</v>
      </c>
      <c r="AC147" s="28" t="e">
        <f t="shared" si="77"/>
        <v>#REF!</v>
      </c>
      <c r="AD147" s="55" t="e">
        <f t="shared" si="78"/>
        <v>#REF!</v>
      </c>
      <c r="AG147" s="61" t="str">
        <f t="shared" si="79"/>
        <v>138</v>
      </c>
      <c r="AH147" s="62" t="str">
        <f t="shared" si="80"/>
        <v>Hopedale</v>
      </c>
      <c r="AI147" s="63">
        <f t="shared" si="81"/>
        <v>0.50911051560402754</v>
      </c>
      <c r="AJ147" s="64">
        <f t="shared" si="58"/>
        <v>50.91</v>
      </c>
      <c r="AK147" s="63">
        <f t="shared" si="82"/>
        <v>3.8699999999999998E-2</v>
      </c>
      <c r="AL147" s="57" t="e">
        <f t="shared" si="59"/>
        <v>#REF!</v>
      </c>
      <c r="AM147" s="65" t="e">
        <f t="shared" si="83"/>
        <v>#REF!</v>
      </c>
      <c r="AR147" s="49"/>
    </row>
    <row r="148" spans="1:44" ht="12.75" customHeight="1" x14ac:dyDescent="0.3">
      <c r="A148" s="48">
        <v>139</v>
      </c>
      <c r="B148" s="48" t="s">
        <v>202</v>
      </c>
      <c r="C148" s="49">
        <v>6765955600</v>
      </c>
      <c r="D148" s="49">
        <f t="shared" si="60"/>
        <v>18208742.886366494</v>
      </c>
      <c r="E148" s="59">
        <v>1958768000</v>
      </c>
      <c r="F148" s="49">
        <f t="shared" si="84"/>
        <v>25520363.078568425</v>
      </c>
      <c r="G148" s="49">
        <f t="shared" si="61"/>
        <v>43729106</v>
      </c>
      <c r="H148" s="50">
        <v>56060134.463180996</v>
      </c>
      <c r="I148" s="51">
        <f t="shared" si="62"/>
        <v>0.78003926352906394</v>
      </c>
      <c r="J148" s="28">
        <f t="shared" si="63"/>
        <v>56060134</v>
      </c>
      <c r="K148" s="28">
        <f t="shared" si="64"/>
        <v>43729106</v>
      </c>
      <c r="L148" s="52">
        <f t="shared" si="65"/>
        <v>78</v>
      </c>
      <c r="M148" s="91"/>
      <c r="N148" s="53">
        <v>43957310</v>
      </c>
      <c r="O148" s="54">
        <v>7.5300000000000006E-2</v>
      </c>
      <c r="P148" s="28">
        <f t="shared" si="66"/>
        <v>47267295</v>
      </c>
      <c r="Q148" s="55">
        <f t="shared" si="67"/>
        <v>84.315343608467558</v>
      </c>
      <c r="R148" s="55">
        <f t="shared" si="68"/>
        <v>0</v>
      </c>
      <c r="S148" s="56">
        <f t="shared" si="69"/>
        <v>0</v>
      </c>
      <c r="T148" s="28">
        <f t="shared" si="70"/>
        <v>0</v>
      </c>
      <c r="U148" s="57">
        <f t="shared" si="71"/>
        <v>3538189</v>
      </c>
      <c r="V148" s="57" t="e">
        <f t="shared" si="57"/>
        <v>#REF!</v>
      </c>
      <c r="W148" s="57">
        <f t="shared" si="72"/>
        <v>0</v>
      </c>
      <c r="X148" s="50" t="e">
        <f t="shared" si="73"/>
        <v>#REF!</v>
      </c>
      <c r="Y148" s="58" t="e">
        <f t="shared" si="74"/>
        <v>#REF!</v>
      </c>
      <c r="AA148" s="28">
        <f t="shared" si="75"/>
        <v>0</v>
      </c>
      <c r="AB148" s="28">
        <f t="shared" si="76"/>
        <v>0</v>
      </c>
      <c r="AC148" s="28" t="e">
        <f t="shared" si="77"/>
        <v>#REF!</v>
      </c>
      <c r="AD148" s="55" t="e">
        <f t="shared" si="78"/>
        <v>#REF!</v>
      </c>
      <c r="AG148" s="61" t="str">
        <f t="shared" si="79"/>
        <v>139</v>
      </c>
      <c r="AH148" s="62" t="str">
        <f t="shared" si="80"/>
        <v>Hopkinton</v>
      </c>
      <c r="AI148" s="63">
        <f t="shared" si="81"/>
        <v>0.78003926352906394</v>
      </c>
      <c r="AJ148" s="64">
        <f t="shared" si="58"/>
        <v>78</v>
      </c>
      <c r="AK148" s="63">
        <f t="shared" si="82"/>
        <v>7.5300000000000006E-2</v>
      </c>
      <c r="AL148" s="57" t="e">
        <f t="shared" si="59"/>
        <v>#REF!</v>
      </c>
      <c r="AM148" s="65" t="e">
        <f t="shared" si="83"/>
        <v>#REF!</v>
      </c>
      <c r="AR148" s="49"/>
    </row>
    <row r="149" spans="1:44" ht="12.75" customHeight="1" x14ac:dyDescent="0.3">
      <c r="A149" s="48">
        <v>140</v>
      </c>
      <c r="B149" s="48" t="s">
        <v>203</v>
      </c>
      <c r="C149" s="49">
        <v>785431700</v>
      </c>
      <c r="D149" s="49">
        <f t="shared" si="60"/>
        <v>2113777.3768574158</v>
      </c>
      <c r="E149" s="59">
        <v>189909000</v>
      </c>
      <c r="F149" s="49">
        <f t="shared" si="84"/>
        <v>2474283.137098345</v>
      </c>
      <c r="G149" s="49">
        <f t="shared" si="61"/>
        <v>4588061</v>
      </c>
      <c r="H149" s="50">
        <v>8850937.7485424317</v>
      </c>
      <c r="I149" s="51">
        <f t="shared" si="62"/>
        <v>0.51837004511251472</v>
      </c>
      <c r="J149" s="28">
        <f t="shared" si="63"/>
        <v>8850938</v>
      </c>
      <c r="K149" s="28">
        <f t="shared" si="64"/>
        <v>4588061</v>
      </c>
      <c r="L149" s="52">
        <f t="shared" si="65"/>
        <v>51.84</v>
      </c>
      <c r="M149" s="91"/>
      <c r="N149" s="53">
        <v>4565847</v>
      </c>
      <c r="O149" s="54">
        <v>3.5299999999999998E-2</v>
      </c>
      <c r="P149" s="28">
        <f t="shared" si="66"/>
        <v>4727021</v>
      </c>
      <c r="Q149" s="55">
        <f t="shared" si="67"/>
        <v>53.407007644793836</v>
      </c>
      <c r="R149" s="55">
        <f t="shared" si="68"/>
        <v>0</v>
      </c>
      <c r="S149" s="56">
        <f t="shared" si="69"/>
        <v>0</v>
      </c>
      <c r="T149" s="28">
        <f t="shared" si="70"/>
        <v>0</v>
      </c>
      <c r="U149" s="57">
        <f t="shared" si="71"/>
        <v>138960</v>
      </c>
      <c r="V149" s="57" t="e">
        <f t="shared" si="57"/>
        <v>#REF!</v>
      </c>
      <c r="W149" s="57">
        <f t="shared" si="72"/>
        <v>0</v>
      </c>
      <c r="X149" s="50" t="e">
        <f t="shared" si="73"/>
        <v>#REF!</v>
      </c>
      <c r="Y149" s="58" t="e">
        <f t="shared" si="74"/>
        <v>#REF!</v>
      </c>
      <c r="AA149" s="28">
        <f t="shared" si="75"/>
        <v>0</v>
      </c>
      <c r="AB149" s="28">
        <f t="shared" si="76"/>
        <v>0</v>
      </c>
      <c r="AC149" s="28" t="e">
        <f t="shared" si="77"/>
        <v>#REF!</v>
      </c>
      <c r="AD149" s="55" t="e">
        <f t="shared" si="78"/>
        <v>#REF!</v>
      </c>
      <c r="AG149" s="61" t="str">
        <f t="shared" si="79"/>
        <v>140</v>
      </c>
      <c r="AH149" s="62" t="str">
        <f t="shared" si="80"/>
        <v>Hubbardston</v>
      </c>
      <c r="AI149" s="63">
        <f t="shared" si="81"/>
        <v>0.51837004511251472</v>
      </c>
      <c r="AJ149" s="64">
        <f t="shared" si="58"/>
        <v>51.84</v>
      </c>
      <c r="AK149" s="63">
        <f t="shared" si="82"/>
        <v>3.5299999999999998E-2</v>
      </c>
      <c r="AL149" s="57" t="e">
        <f t="shared" si="59"/>
        <v>#REF!</v>
      </c>
      <c r="AM149" s="65" t="e">
        <f t="shared" si="83"/>
        <v>#REF!</v>
      </c>
      <c r="AR149" s="49"/>
    </row>
    <row r="150" spans="1:44" ht="12.75" customHeight="1" x14ac:dyDescent="0.3">
      <c r="A150" s="48">
        <v>141</v>
      </c>
      <c r="B150" s="48" t="s">
        <v>204</v>
      </c>
      <c r="C150" s="49">
        <v>4286457700</v>
      </c>
      <c r="D150" s="49">
        <f t="shared" si="60"/>
        <v>11535843.680763422</v>
      </c>
      <c r="E150" s="59">
        <v>976544000</v>
      </c>
      <c r="F150" s="49">
        <f t="shared" si="84"/>
        <v>12723179.795768322</v>
      </c>
      <c r="G150" s="49">
        <f t="shared" si="61"/>
        <v>24259023</v>
      </c>
      <c r="H150" s="50">
        <v>42024654.11266423</v>
      </c>
      <c r="I150" s="51">
        <f t="shared" si="62"/>
        <v>0.57725693434534386</v>
      </c>
      <c r="J150" s="28">
        <f t="shared" si="63"/>
        <v>42024654</v>
      </c>
      <c r="K150" s="28">
        <f t="shared" si="64"/>
        <v>24259023</v>
      </c>
      <c r="L150" s="52">
        <f t="shared" si="65"/>
        <v>57.73</v>
      </c>
      <c r="M150" s="91"/>
      <c r="N150" s="53">
        <v>25234927</v>
      </c>
      <c r="O150" s="54">
        <v>2.7000000000000003E-2</v>
      </c>
      <c r="P150" s="28">
        <f t="shared" si="66"/>
        <v>25916270</v>
      </c>
      <c r="Q150" s="55">
        <f t="shared" si="67"/>
        <v>61.669204773276334</v>
      </c>
      <c r="R150" s="55">
        <f t="shared" si="68"/>
        <v>0</v>
      </c>
      <c r="S150" s="56">
        <f t="shared" si="69"/>
        <v>0</v>
      </c>
      <c r="T150" s="28">
        <f t="shared" si="70"/>
        <v>0</v>
      </c>
      <c r="U150" s="57">
        <f t="shared" si="71"/>
        <v>1657247</v>
      </c>
      <c r="V150" s="57" t="e">
        <f t="shared" si="57"/>
        <v>#REF!</v>
      </c>
      <c r="W150" s="57">
        <f t="shared" si="72"/>
        <v>0</v>
      </c>
      <c r="X150" s="50" t="e">
        <f t="shared" si="73"/>
        <v>#REF!</v>
      </c>
      <c r="Y150" s="58" t="e">
        <f t="shared" si="74"/>
        <v>#REF!</v>
      </c>
      <c r="AA150" s="28">
        <f t="shared" si="75"/>
        <v>0</v>
      </c>
      <c r="AB150" s="28">
        <f t="shared" si="76"/>
        <v>0</v>
      </c>
      <c r="AC150" s="28" t="e">
        <f t="shared" si="77"/>
        <v>#REF!</v>
      </c>
      <c r="AD150" s="55" t="e">
        <f t="shared" si="78"/>
        <v>#REF!</v>
      </c>
      <c r="AG150" s="61" t="str">
        <f t="shared" si="79"/>
        <v>141</v>
      </c>
      <c r="AH150" s="62" t="str">
        <f t="shared" si="80"/>
        <v>Hudson</v>
      </c>
      <c r="AI150" s="63">
        <f t="shared" si="81"/>
        <v>0.57725693434534386</v>
      </c>
      <c r="AJ150" s="64">
        <f t="shared" si="58"/>
        <v>57.73</v>
      </c>
      <c r="AK150" s="63">
        <f t="shared" si="82"/>
        <v>2.7000000000000003E-2</v>
      </c>
      <c r="AL150" s="57" t="e">
        <f t="shared" si="59"/>
        <v>#REF!</v>
      </c>
      <c r="AM150" s="65" t="e">
        <f t="shared" si="83"/>
        <v>#REF!</v>
      </c>
      <c r="AR150" s="49"/>
    </row>
    <row r="151" spans="1:44" ht="12.75" customHeight="1" x14ac:dyDescent="0.3">
      <c r="A151" s="48">
        <v>142</v>
      </c>
      <c r="B151" s="48" t="s">
        <v>205</v>
      </c>
      <c r="C151" s="49">
        <v>3356024500</v>
      </c>
      <c r="D151" s="49">
        <f t="shared" si="60"/>
        <v>9031833.9128395505</v>
      </c>
      <c r="E151" s="59">
        <v>605662000</v>
      </c>
      <c r="F151" s="49">
        <f t="shared" si="84"/>
        <v>7891038.7258174066</v>
      </c>
      <c r="G151" s="49">
        <f t="shared" si="61"/>
        <v>16922873</v>
      </c>
      <c r="H151" s="50">
        <v>10469817.630829999</v>
      </c>
      <c r="I151" s="51">
        <f t="shared" si="62"/>
        <v>1.6163484023033965</v>
      </c>
      <c r="J151" s="28">
        <f t="shared" si="63"/>
        <v>10469818</v>
      </c>
      <c r="K151" s="28">
        <f t="shared" si="64"/>
        <v>10469818</v>
      </c>
      <c r="L151" s="52">
        <f t="shared" si="65"/>
        <v>100</v>
      </c>
      <c r="M151" s="91"/>
      <c r="N151" s="53">
        <v>8920823</v>
      </c>
      <c r="O151" s="54">
        <v>5.5199999999999999E-2</v>
      </c>
      <c r="P151" s="28">
        <f t="shared" si="66"/>
        <v>9413252</v>
      </c>
      <c r="Q151" s="55">
        <f t="shared" si="67"/>
        <v>89.908461941889243</v>
      </c>
      <c r="R151" s="55">
        <f t="shared" si="68"/>
        <v>10.091538058110757</v>
      </c>
      <c r="S151" s="56">
        <f t="shared" si="69"/>
        <v>0.02</v>
      </c>
      <c r="T151" s="28">
        <f t="shared" si="70"/>
        <v>178416</v>
      </c>
      <c r="U151" s="57">
        <f t="shared" si="71"/>
        <v>0</v>
      </c>
      <c r="V151" s="57" t="e">
        <f t="shared" si="57"/>
        <v>#REF!</v>
      </c>
      <c r="W151" s="57">
        <f t="shared" si="72"/>
        <v>0</v>
      </c>
      <c r="X151" s="50" t="e">
        <f t="shared" si="73"/>
        <v>#REF!</v>
      </c>
      <c r="Y151" s="58" t="e">
        <f t="shared" si="74"/>
        <v>#REF!</v>
      </c>
      <c r="AA151" s="28">
        <f t="shared" si="75"/>
        <v>-1056566</v>
      </c>
      <c r="AB151" s="28">
        <f t="shared" si="76"/>
        <v>-878150</v>
      </c>
      <c r="AC151" s="28">
        <f t="shared" si="77"/>
        <v>0</v>
      </c>
      <c r="AD151" s="55" t="e">
        <f t="shared" si="78"/>
        <v>#REF!</v>
      </c>
      <c r="AG151" s="61" t="str">
        <f t="shared" si="79"/>
        <v>142</v>
      </c>
      <c r="AH151" s="62" t="str">
        <f t="shared" si="80"/>
        <v>Hull</v>
      </c>
      <c r="AI151" s="63">
        <f t="shared" si="81"/>
        <v>1.6163484023033965</v>
      </c>
      <c r="AJ151" s="64">
        <f t="shared" si="58"/>
        <v>100</v>
      </c>
      <c r="AK151" s="63">
        <f t="shared" si="82"/>
        <v>5.5199999999999999E-2</v>
      </c>
      <c r="AL151" s="57" t="e">
        <f t="shared" si="59"/>
        <v>#REF!</v>
      </c>
      <c r="AM151" s="65" t="e">
        <f t="shared" si="83"/>
        <v>#REF!</v>
      </c>
      <c r="AR151" s="49"/>
    </row>
    <row r="152" spans="1:44" ht="12.75" customHeight="1" x14ac:dyDescent="0.3">
      <c r="A152" s="48">
        <v>143</v>
      </c>
      <c r="B152" s="48" t="s">
        <v>206</v>
      </c>
      <c r="C152" s="49">
        <v>304919300</v>
      </c>
      <c r="D152" s="49">
        <f t="shared" si="60"/>
        <v>820607.97661617096</v>
      </c>
      <c r="E152" s="59">
        <v>75167000</v>
      </c>
      <c r="F152" s="49">
        <f t="shared" si="84"/>
        <v>979334.52635878918</v>
      </c>
      <c r="G152" s="49">
        <f t="shared" si="61"/>
        <v>1799943</v>
      </c>
      <c r="H152" s="50">
        <v>4774529.7099555237</v>
      </c>
      <c r="I152" s="51">
        <f t="shared" si="62"/>
        <v>0.37698854323743797</v>
      </c>
      <c r="J152" s="28">
        <f t="shared" si="63"/>
        <v>4774530</v>
      </c>
      <c r="K152" s="28">
        <f t="shared" si="64"/>
        <v>1799943</v>
      </c>
      <c r="L152" s="52">
        <f t="shared" si="65"/>
        <v>37.700000000000003</v>
      </c>
      <c r="M152" s="91"/>
      <c r="N152" s="53">
        <v>1871554</v>
      </c>
      <c r="O152" s="54">
        <v>3.8600000000000002E-2</v>
      </c>
      <c r="P152" s="28">
        <f t="shared" si="66"/>
        <v>1943796</v>
      </c>
      <c r="Q152" s="55">
        <f t="shared" si="67"/>
        <v>40.71177933916568</v>
      </c>
      <c r="R152" s="55">
        <f t="shared" si="68"/>
        <v>0</v>
      </c>
      <c r="S152" s="56">
        <f t="shared" si="69"/>
        <v>0</v>
      </c>
      <c r="T152" s="28">
        <f t="shared" si="70"/>
        <v>0</v>
      </c>
      <c r="U152" s="57">
        <f t="shared" si="71"/>
        <v>143853</v>
      </c>
      <c r="V152" s="57" t="e">
        <f t="shared" si="57"/>
        <v>#REF!</v>
      </c>
      <c r="W152" s="57">
        <f t="shared" si="72"/>
        <v>0</v>
      </c>
      <c r="X152" s="50" t="e">
        <f t="shared" si="73"/>
        <v>#REF!</v>
      </c>
      <c r="Y152" s="58" t="e">
        <f t="shared" si="74"/>
        <v>#REF!</v>
      </c>
      <c r="AA152" s="28">
        <f t="shared" si="75"/>
        <v>0</v>
      </c>
      <c r="AB152" s="28">
        <f t="shared" si="76"/>
        <v>0</v>
      </c>
      <c r="AC152" s="28" t="e">
        <f t="shared" si="77"/>
        <v>#REF!</v>
      </c>
      <c r="AD152" s="55" t="e">
        <f t="shared" si="78"/>
        <v>#REF!</v>
      </c>
      <c r="AG152" s="61" t="str">
        <f t="shared" si="79"/>
        <v>143</v>
      </c>
      <c r="AH152" s="62" t="str">
        <f t="shared" si="80"/>
        <v>Huntington</v>
      </c>
      <c r="AI152" s="63">
        <f t="shared" si="81"/>
        <v>0.37698854323743797</v>
      </c>
      <c r="AJ152" s="64">
        <f t="shared" si="58"/>
        <v>37.700000000000003</v>
      </c>
      <c r="AK152" s="63">
        <f t="shared" si="82"/>
        <v>3.8600000000000002E-2</v>
      </c>
      <c r="AL152" s="57" t="e">
        <f t="shared" si="59"/>
        <v>#REF!</v>
      </c>
      <c r="AM152" s="65" t="e">
        <f t="shared" si="83"/>
        <v>#REF!</v>
      </c>
      <c r="AR152" s="49"/>
    </row>
    <row r="153" spans="1:44" ht="12.75" customHeight="1" x14ac:dyDescent="0.3">
      <c r="A153" s="48">
        <v>144</v>
      </c>
      <c r="B153" s="48" t="s">
        <v>207</v>
      </c>
      <c r="C153" s="49">
        <v>4844015900</v>
      </c>
      <c r="D153" s="49">
        <f t="shared" si="60"/>
        <v>13036361.051581714</v>
      </c>
      <c r="E153" s="59">
        <v>1051897000</v>
      </c>
      <c r="F153" s="49">
        <f t="shared" si="84"/>
        <v>13704937.675751744</v>
      </c>
      <c r="G153" s="49">
        <f t="shared" si="61"/>
        <v>26741299</v>
      </c>
      <c r="H153" s="50">
        <v>22166707.028032258</v>
      </c>
      <c r="I153" s="51">
        <f t="shared" si="62"/>
        <v>1.2063721943986838</v>
      </c>
      <c r="J153" s="28">
        <f t="shared" si="63"/>
        <v>22166707</v>
      </c>
      <c r="K153" s="28">
        <f t="shared" si="64"/>
        <v>22166707</v>
      </c>
      <c r="L153" s="52">
        <f t="shared" si="65"/>
        <v>100</v>
      </c>
      <c r="M153" s="91"/>
      <c r="N153" s="53">
        <v>17665622</v>
      </c>
      <c r="O153" s="54">
        <v>4.1099999999999998E-2</v>
      </c>
      <c r="P153" s="28">
        <f t="shared" si="66"/>
        <v>18391679</v>
      </c>
      <c r="Q153" s="55">
        <f t="shared" si="67"/>
        <v>82.969829378543608</v>
      </c>
      <c r="R153" s="55">
        <f t="shared" si="68"/>
        <v>17.030170621456392</v>
      </c>
      <c r="S153" s="56">
        <f t="shared" si="69"/>
        <v>0.02</v>
      </c>
      <c r="T153" s="28">
        <f t="shared" si="70"/>
        <v>353312</v>
      </c>
      <c r="U153" s="57">
        <f t="shared" si="71"/>
        <v>0</v>
      </c>
      <c r="V153" s="57" t="e">
        <f t="shared" si="57"/>
        <v>#REF!</v>
      </c>
      <c r="W153" s="57">
        <f t="shared" si="72"/>
        <v>0</v>
      </c>
      <c r="X153" s="50" t="e">
        <f t="shared" si="73"/>
        <v>#REF!</v>
      </c>
      <c r="Y153" s="58" t="e">
        <f t="shared" si="74"/>
        <v>#REF!</v>
      </c>
      <c r="AA153" s="28">
        <f t="shared" si="75"/>
        <v>-3775028</v>
      </c>
      <c r="AB153" s="28">
        <f t="shared" si="76"/>
        <v>-3421716</v>
      </c>
      <c r="AC153" s="28">
        <f t="shared" si="77"/>
        <v>0</v>
      </c>
      <c r="AD153" s="55" t="e">
        <f t="shared" si="78"/>
        <v>#REF!</v>
      </c>
      <c r="AG153" s="61" t="str">
        <f t="shared" si="79"/>
        <v>144</v>
      </c>
      <c r="AH153" s="62" t="str">
        <f t="shared" si="80"/>
        <v>Ipswich</v>
      </c>
      <c r="AI153" s="63">
        <f t="shared" si="81"/>
        <v>1.2063721943986838</v>
      </c>
      <c r="AJ153" s="64">
        <f t="shared" si="58"/>
        <v>100</v>
      </c>
      <c r="AK153" s="63">
        <f t="shared" si="82"/>
        <v>4.1099999999999998E-2</v>
      </c>
      <c r="AL153" s="57" t="e">
        <f t="shared" si="59"/>
        <v>#REF!</v>
      </c>
      <c r="AM153" s="65" t="e">
        <f t="shared" si="83"/>
        <v>#REF!</v>
      </c>
      <c r="AR153" s="49"/>
    </row>
    <row r="154" spans="1:44" ht="12.75" customHeight="1" x14ac:dyDescent="0.3">
      <c r="A154" s="48">
        <v>145</v>
      </c>
      <c r="B154" s="48" t="s">
        <v>208</v>
      </c>
      <c r="C154" s="49">
        <v>3439041400</v>
      </c>
      <c r="D154" s="49">
        <f t="shared" si="60"/>
        <v>9255251.4870434366</v>
      </c>
      <c r="E154" s="59">
        <v>761629000</v>
      </c>
      <c r="F154" s="49">
        <f t="shared" si="84"/>
        <v>9923098.9127691444</v>
      </c>
      <c r="G154" s="49">
        <f t="shared" si="61"/>
        <v>19178350</v>
      </c>
      <c r="H154" s="50">
        <v>32161830.351198561</v>
      </c>
      <c r="I154" s="51">
        <f t="shared" si="62"/>
        <v>0.59630779065051842</v>
      </c>
      <c r="J154" s="28">
        <f t="shared" si="63"/>
        <v>32161830</v>
      </c>
      <c r="K154" s="28">
        <f t="shared" si="64"/>
        <v>19178350</v>
      </c>
      <c r="L154" s="52">
        <f t="shared" si="65"/>
        <v>59.63</v>
      </c>
      <c r="M154" s="91"/>
      <c r="N154" s="53">
        <v>19131445</v>
      </c>
      <c r="O154" s="54">
        <v>4.8300000000000003E-2</v>
      </c>
      <c r="P154" s="28">
        <f t="shared" si="66"/>
        <v>20055494</v>
      </c>
      <c r="Q154" s="55">
        <f t="shared" si="67"/>
        <v>62.358061655693675</v>
      </c>
      <c r="R154" s="55">
        <f t="shared" si="68"/>
        <v>0</v>
      </c>
      <c r="S154" s="56">
        <f t="shared" si="69"/>
        <v>0</v>
      </c>
      <c r="T154" s="28">
        <f t="shared" si="70"/>
        <v>0</v>
      </c>
      <c r="U154" s="57">
        <f t="shared" si="71"/>
        <v>877144</v>
      </c>
      <c r="V154" s="57" t="e">
        <f t="shared" si="57"/>
        <v>#REF!</v>
      </c>
      <c r="W154" s="57">
        <f t="shared" si="72"/>
        <v>0</v>
      </c>
      <c r="X154" s="50" t="e">
        <f t="shared" si="73"/>
        <v>#REF!</v>
      </c>
      <c r="Y154" s="58" t="e">
        <f t="shared" si="74"/>
        <v>#REF!</v>
      </c>
      <c r="AA154" s="28">
        <f t="shared" si="75"/>
        <v>0</v>
      </c>
      <c r="AB154" s="28">
        <f t="shared" si="76"/>
        <v>0</v>
      </c>
      <c r="AC154" s="28" t="e">
        <f t="shared" si="77"/>
        <v>#REF!</v>
      </c>
      <c r="AD154" s="55" t="e">
        <f t="shared" si="78"/>
        <v>#REF!</v>
      </c>
      <c r="AG154" s="61" t="str">
        <f t="shared" si="79"/>
        <v>145</v>
      </c>
      <c r="AH154" s="62" t="str">
        <f t="shared" si="80"/>
        <v>Kingston</v>
      </c>
      <c r="AI154" s="63">
        <f t="shared" si="81"/>
        <v>0.59630779065051842</v>
      </c>
      <c r="AJ154" s="64">
        <f t="shared" si="58"/>
        <v>59.63</v>
      </c>
      <c r="AK154" s="63">
        <f t="shared" si="82"/>
        <v>4.8300000000000003E-2</v>
      </c>
      <c r="AL154" s="57" t="e">
        <f t="shared" si="59"/>
        <v>#REF!</v>
      </c>
      <c r="AM154" s="65" t="e">
        <f t="shared" si="83"/>
        <v>#REF!</v>
      </c>
      <c r="AR154" s="49"/>
    </row>
    <row r="155" spans="1:44" ht="12.75" customHeight="1" x14ac:dyDescent="0.3">
      <c r="A155" s="48">
        <v>146</v>
      </c>
      <c r="B155" s="48" t="s">
        <v>209</v>
      </c>
      <c r="C155" s="49">
        <v>3028818400</v>
      </c>
      <c r="D155" s="49">
        <f t="shared" si="60"/>
        <v>8151247.0308105405</v>
      </c>
      <c r="E155" s="59">
        <v>634160000</v>
      </c>
      <c r="F155" s="49">
        <f t="shared" si="84"/>
        <v>8262332.9817032712</v>
      </c>
      <c r="G155" s="49">
        <f t="shared" si="61"/>
        <v>16413580</v>
      </c>
      <c r="H155" s="50">
        <v>23484598.373475946</v>
      </c>
      <c r="I155" s="51">
        <f t="shared" si="62"/>
        <v>0.69890826911214632</v>
      </c>
      <c r="J155" s="28">
        <f t="shared" si="63"/>
        <v>23484598</v>
      </c>
      <c r="K155" s="28">
        <f t="shared" si="64"/>
        <v>16413580</v>
      </c>
      <c r="L155" s="52">
        <f t="shared" si="65"/>
        <v>69.89</v>
      </c>
      <c r="M155" s="91"/>
      <c r="N155" s="53">
        <v>16148606</v>
      </c>
      <c r="O155" s="54">
        <v>4.5400000000000003E-2</v>
      </c>
      <c r="P155" s="28">
        <f t="shared" si="66"/>
        <v>16881753</v>
      </c>
      <c r="Q155" s="55">
        <f t="shared" si="67"/>
        <v>71.884358980848688</v>
      </c>
      <c r="R155" s="55">
        <f t="shared" si="68"/>
        <v>0</v>
      </c>
      <c r="S155" s="56">
        <f t="shared" si="69"/>
        <v>0</v>
      </c>
      <c r="T155" s="28">
        <f t="shared" si="70"/>
        <v>0</v>
      </c>
      <c r="U155" s="57">
        <f t="shared" si="71"/>
        <v>468173</v>
      </c>
      <c r="V155" s="57" t="e">
        <f t="shared" si="57"/>
        <v>#REF!</v>
      </c>
      <c r="W155" s="57">
        <f t="shared" si="72"/>
        <v>0</v>
      </c>
      <c r="X155" s="50" t="e">
        <f t="shared" si="73"/>
        <v>#REF!</v>
      </c>
      <c r="Y155" s="58" t="e">
        <f t="shared" si="74"/>
        <v>#REF!</v>
      </c>
      <c r="AA155" s="28">
        <f t="shared" si="75"/>
        <v>0</v>
      </c>
      <c r="AB155" s="28">
        <f t="shared" si="76"/>
        <v>0</v>
      </c>
      <c r="AC155" s="28" t="e">
        <f t="shared" si="77"/>
        <v>#REF!</v>
      </c>
      <c r="AD155" s="55" t="e">
        <f t="shared" si="78"/>
        <v>#REF!</v>
      </c>
      <c r="AG155" s="61" t="str">
        <f t="shared" si="79"/>
        <v>146</v>
      </c>
      <c r="AH155" s="62" t="str">
        <f t="shared" si="80"/>
        <v>Lakeville</v>
      </c>
      <c r="AI155" s="63">
        <f t="shared" si="81"/>
        <v>0.69890826911214632</v>
      </c>
      <c r="AJ155" s="64">
        <f t="shared" si="58"/>
        <v>69.89</v>
      </c>
      <c r="AK155" s="63">
        <f t="shared" si="82"/>
        <v>4.5400000000000003E-2</v>
      </c>
      <c r="AL155" s="57" t="e">
        <f t="shared" si="59"/>
        <v>#REF!</v>
      </c>
      <c r="AM155" s="65" t="e">
        <f t="shared" si="83"/>
        <v>#REF!</v>
      </c>
      <c r="AR155" s="49"/>
    </row>
    <row r="156" spans="1:44" ht="12.75" customHeight="1" x14ac:dyDescent="0.3">
      <c r="A156" s="48">
        <v>147</v>
      </c>
      <c r="B156" s="48" t="s">
        <v>210</v>
      </c>
      <c r="C156" s="49">
        <v>1497422000</v>
      </c>
      <c r="D156" s="49">
        <f t="shared" si="60"/>
        <v>4029907.0526547185</v>
      </c>
      <c r="E156" s="59">
        <v>398121000</v>
      </c>
      <c r="F156" s="49">
        <f t="shared" si="84"/>
        <v>5187032.0881302636</v>
      </c>
      <c r="G156" s="49">
        <f t="shared" si="61"/>
        <v>9216939</v>
      </c>
      <c r="H156" s="50">
        <v>14497169.594756927</v>
      </c>
      <c r="I156" s="51">
        <f t="shared" si="62"/>
        <v>0.63577506904060876</v>
      </c>
      <c r="J156" s="28">
        <f t="shared" si="63"/>
        <v>14497170</v>
      </c>
      <c r="K156" s="28">
        <f t="shared" si="64"/>
        <v>9216939</v>
      </c>
      <c r="L156" s="52">
        <f t="shared" si="65"/>
        <v>63.58</v>
      </c>
      <c r="M156" s="91"/>
      <c r="N156" s="53">
        <v>9374860</v>
      </c>
      <c r="O156" s="54">
        <v>4.8599999999999997E-2</v>
      </c>
      <c r="P156" s="28">
        <f t="shared" si="66"/>
        <v>9830478</v>
      </c>
      <c r="Q156" s="55">
        <f t="shared" si="67"/>
        <v>67.809636465557446</v>
      </c>
      <c r="R156" s="55">
        <f t="shared" si="68"/>
        <v>0</v>
      </c>
      <c r="S156" s="56">
        <f t="shared" si="69"/>
        <v>0</v>
      </c>
      <c r="T156" s="28">
        <f t="shared" si="70"/>
        <v>0</v>
      </c>
      <c r="U156" s="57">
        <f t="shared" si="71"/>
        <v>613539</v>
      </c>
      <c r="V156" s="57" t="e">
        <f t="shared" si="57"/>
        <v>#REF!</v>
      </c>
      <c r="W156" s="57">
        <f t="shared" si="72"/>
        <v>0</v>
      </c>
      <c r="X156" s="50" t="e">
        <f t="shared" si="73"/>
        <v>#REF!</v>
      </c>
      <c r="Y156" s="58" t="e">
        <f t="shared" si="74"/>
        <v>#REF!</v>
      </c>
      <c r="AA156" s="28">
        <f t="shared" si="75"/>
        <v>0</v>
      </c>
      <c r="AB156" s="28">
        <f t="shared" si="76"/>
        <v>0</v>
      </c>
      <c r="AC156" s="28" t="e">
        <f t="shared" si="77"/>
        <v>#REF!</v>
      </c>
      <c r="AD156" s="55" t="e">
        <f t="shared" si="78"/>
        <v>#REF!</v>
      </c>
      <c r="AG156" s="61" t="str">
        <f t="shared" si="79"/>
        <v>147</v>
      </c>
      <c r="AH156" s="62" t="str">
        <f t="shared" si="80"/>
        <v>Lancaster</v>
      </c>
      <c r="AI156" s="63">
        <f t="shared" si="81"/>
        <v>0.63577506904060876</v>
      </c>
      <c r="AJ156" s="64">
        <f t="shared" si="58"/>
        <v>63.58</v>
      </c>
      <c r="AK156" s="63">
        <f t="shared" si="82"/>
        <v>4.8599999999999997E-2</v>
      </c>
      <c r="AL156" s="57" t="e">
        <f t="shared" si="59"/>
        <v>#REF!</v>
      </c>
      <c r="AM156" s="65" t="e">
        <f t="shared" si="83"/>
        <v>#REF!</v>
      </c>
      <c r="AR156" s="49"/>
    </row>
    <row r="157" spans="1:44" ht="12.75" customHeight="1" x14ac:dyDescent="0.3">
      <c r="A157" s="48">
        <v>148</v>
      </c>
      <c r="B157" s="48" t="s">
        <v>211</v>
      </c>
      <c r="C157" s="49">
        <v>604416400</v>
      </c>
      <c r="D157" s="49">
        <f t="shared" si="60"/>
        <v>1626623.5657684845</v>
      </c>
      <c r="E157" s="59">
        <v>117112000</v>
      </c>
      <c r="F157" s="49">
        <f t="shared" si="84"/>
        <v>1525826.8262792253</v>
      </c>
      <c r="G157" s="49">
        <f t="shared" si="61"/>
        <v>3152450</v>
      </c>
      <c r="H157" s="50">
        <v>5545015.4916696008</v>
      </c>
      <c r="I157" s="51">
        <f t="shared" si="62"/>
        <v>0.56851960192645001</v>
      </c>
      <c r="J157" s="28">
        <f t="shared" si="63"/>
        <v>5545015</v>
      </c>
      <c r="K157" s="28">
        <f t="shared" si="64"/>
        <v>3152450</v>
      </c>
      <c r="L157" s="52">
        <f t="shared" si="65"/>
        <v>56.85</v>
      </c>
      <c r="M157" s="91"/>
      <c r="N157" s="53">
        <v>3118809</v>
      </c>
      <c r="O157" s="54">
        <v>4.2700000000000002E-2</v>
      </c>
      <c r="P157" s="28">
        <f t="shared" si="66"/>
        <v>3251982</v>
      </c>
      <c r="Q157" s="55">
        <f t="shared" si="67"/>
        <v>58.646941652111238</v>
      </c>
      <c r="R157" s="55">
        <f t="shared" si="68"/>
        <v>0</v>
      </c>
      <c r="S157" s="56">
        <f t="shared" si="69"/>
        <v>0</v>
      </c>
      <c r="T157" s="28">
        <f t="shared" si="70"/>
        <v>0</v>
      </c>
      <c r="U157" s="57">
        <f t="shared" si="71"/>
        <v>99532</v>
      </c>
      <c r="V157" s="57" t="e">
        <f t="shared" si="57"/>
        <v>#REF!</v>
      </c>
      <c r="W157" s="57">
        <f t="shared" si="72"/>
        <v>0</v>
      </c>
      <c r="X157" s="50" t="e">
        <f t="shared" si="73"/>
        <v>#REF!</v>
      </c>
      <c r="Y157" s="58" t="e">
        <f t="shared" si="74"/>
        <v>#REF!</v>
      </c>
      <c r="AA157" s="28">
        <f t="shared" si="75"/>
        <v>0</v>
      </c>
      <c r="AB157" s="28">
        <f t="shared" si="76"/>
        <v>0</v>
      </c>
      <c r="AC157" s="28" t="e">
        <f t="shared" si="77"/>
        <v>#REF!</v>
      </c>
      <c r="AD157" s="55" t="e">
        <f t="shared" si="78"/>
        <v>#REF!</v>
      </c>
      <c r="AG157" s="61" t="str">
        <f t="shared" si="79"/>
        <v>148</v>
      </c>
      <c r="AH157" s="62" t="str">
        <f t="shared" si="80"/>
        <v>Lanesborough</v>
      </c>
      <c r="AI157" s="63">
        <f t="shared" si="81"/>
        <v>0.56851960192645001</v>
      </c>
      <c r="AJ157" s="64">
        <f t="shared" si="58"/>
        <v>56.85</v>
      </c>
      <c r="AK157" s="63">
        <f t="shared" si="82"/>
        <v>4.2700000000000002E-2</v>
      </c>
      <c r="AL157" s="57" t="e">
        <f t="shared" si="59"/>
        <v>#REF!</v>
      </c>
      <c r="AM157" s="65" t="e">
        <f t="shared" si="83"/>
        <v>#REF!</v>
      </c>
      <c r="AR157" s="49"/>
    </row>
    <row r="158" spans="1:44" ht="12.75" customHeight="1" x14ac:dyDescent="0.3">
      <c r="A158" s="48">
        <v>149</v>
      </c>
      <c r="B158" s="48" t="s">
        <v>212</v>
      </c>
      <c r="C158" s="49">
        <v>8313946000</v>
      </c>
      <c r="D158" s="49">
        <f t="shared" si="60"/>
        <v>22374741.135625422</v>
      </c>
      <c r="E158" s="59">
        <v>1888521000</v>
      </c>
      <c r="F158" s="49">
        <f t="shared" si="84"/>
        <v>24605130.164216038</v>
      </c>
      <c r="G158" s="49">
        <f t="shared" si="61"/>
        <v>46979871</v>
      </c>
      <c r="H158" s="50">
        <v>369331665.62346822</v>
      </c>
      <c r="I158" s="51">
        <f t="shared" si="62"/>
        <v>0.1272023911643031</v>
      </c>
      <c r="J158" s="28">
        <f t="shared" si="63"/>
        <v>369331666</v>
      </c>
      <c r="K158" s="28">
        <f t="shared" si="64"/>
        <v>46979871</v>
      </c>
      <c r="L158" s="52">
        <f t="shared" si="65"/>
        <v>12.72</v>
      </c>
      <c r="M158" s="91"/>
      <c r="N158" s="53">
        <v>16871120</v>
      </c>
      <c r="O158" s="54">
        <v>4.9799999999999997E-2</v>
      </c>
      <c r="P158" s="28">
        <f t="shared" si="66"/>
        <v>17711302</v>
      </c>
      <c r="Q158" s="55">
        <f t="shared" si="67"/>
        <v>4.7955005347569042</v>
      </c>
      <c r="R158" s="55">
        <f t="shared" si="68"/>
        <v>7.9244994652430965</v>
      </c>
      <c r="S158" s="56">
        <f t="shared" si="69"/>
        <v>0.02</v>
      </c>
      <c r="T158" s="28">
        <f t="shared" si="70"/>
        <v>337422</v>
      </c>
      <c r="U158" s="57">
        <f t="shared" si="71"/>
        <v>0</v>
      </c>
      <c r="V158" s="57" t="e">
        <f t="shared" si="57"/>
        <v>#REF!</v>
      </c>
      <c r="W158" s="57">
        <f t="shared" si="72"/>
        <v>0</v>
      </c>
      <c r="X158" s="50" t="e">
        <f t="shared" si="73"/>
        <v>#REF!</v>
      </c>
      <c r="Y158" s="58" t="e">
        <f t="shared" si="74"/>
        <v>#REF!</v>
      </c>
      <c r="AA158" s="28">
        <f t="shared" si="75"/>
        <v>-29268569</v>
      </c>
      <c r="AB158" s="28">
        <f t="shared" si="76"/>
        <v>-28931147</v>
      </c>
      <c r="AC158" s="28">
        <f t="shared" si="77"/>
        <v>0</v>
      </c>
      <c r="AD158" s="55" t="e">
        <f t="shared" si="78"/>
        <v>#REF!</v>
      </c>
      <c r="AG158" s="61" t="str">
        <f t="shared" si="79"/>
        <v>149</v>
      </c>
      <c r="AH158" s="62" t="str">
        <f t="shared" si="80"/>
        <v>Lawrence</v>
      </c>
      <c r="AI158" s="63">
        <f t="shared" si="81"/>
        <v>0.1272023911643031</v>
      </c>
      <c r="AJ158" s="64">
        <f t="shared" si="58"/>
        <v>12.72</v>
      </c>
      <c r="AK158" s="63">
        <f t="shared" si="82"/>
        <v>4.9799999999999997E-2</v>
      </c>
      <c r="AL158" s="57" t="e">
        <f t="shared" si="59"/>
        <v>#REF!</v>
      </c>
      <c r="AM158" s="65" t="e">
        <f t="shared" si="83"/>
        <v>#REF!</v>
      </c>
      <c r="AR158" s="49"/>
    </row>
    <row r="159" spans="1:44" ht="12.75" customHeight="1" x14ac:dyDescent="0.3">
      <c r="A159" s="48">
        <v>150</v>
      </c>
      <c r="B159" s="48" t="s">
        <v>213</v>
      </c>
      <c r="C159" s="49">
        <v>1447405100</v>
      </c>
      <c r="D159" s="49">
        <f t="shared" si="60"/>
        <v>3895300.0694115674</v>
      </c>
      <c r="E159" s="59">
        <v>235111000</v>
      </c>
      <c r="F159" s="49">
        <f t="shared" si="84"/>
        <v>3063210.1830157023</v>
      </c>
      <c r="G159" s="49">
        <f t="shared" si="61"/>
        <v>6958510</v>
      </c>
      <c r="H159" s="50">
        <v>8801759.2699999996</v>
      </c>
      <c r="I159" s="51">
        <f t="shared" si="62"/>
        <v>0.79058172196522714</v>
      </c>
      <c r="J159" s="28">
        <f t="shared" si="63"/>
        <v>8801759</v>
      </c>
      <c r="K159" s="28">
        <f t="shared" si="64"/>
        <v>6958510</v>
      </c>
      <c r="L159" s="52">
        <f t="shared" si="65"/>
        <v>79.06</v>
      </c>
      <c r="M159" s="91"/>
      <c r="N159" s="53">
        <v>7067255</v>
      </c>
      <c r="O159" s="54">
        <v>3.2500000000000001E-2</v>
      </c>
      <c r="P159" s="28">
        <f t="shared" si="66"/>
        <v>7296941</v>
      </c>
      <c r="Q159" s="55">
        <f t="shared" si="67"/>
        <v>82.903210326042014</v>
      </c>
      <c r="R159" s="55">
        <f t="shared" si="68"/>
        <v>0</v>
      </c>
      <c r="S159" s="56">
        <f t="shared" si="69"/>
        <v>0</v>
      </c>
      <c r="T159" s="28">
        <f t="shared" si="70"/>
        <v>0</v>
      </c>
      <c r="U159" s="57">
        <f t="shared" si="71"/>
        <v>338431</v>
      </c>
      <c r="V159" s="57" t="e">
        <f t="shared" si="57"/>
        <v>#REF!</v>
      </c>
      <c r="W159" s="57">
        <f t="shared" si="72"/>
        <v>0</v>
      </c>
      <c r="X159" s="50" t="e">
        <f t="shared" si="73"/>
        <v>#REF!</v>
      </c>
      <c r="Y159" s="58" t="e">
        <f t="shared" si="74"/>
        <v>#REF!</v>
      </c>
      <c r="AA159" s="28">
        <f t="shared" si="75"/>
        <v>0</v>
      </c>
      <c r="AB159" s="28">
        <f t="shared" si="76"/>
        <v>0</v>
      </c>
      <c r="AC159" s="28" t="e">
        <f t="shared" si="77"/>
        <v>#REF!</v>
      </c>
      <c r="AD159" s="55" t="e">
        <f t="shared" si="78"/>
        <v>#REF!</v>
      </c>
      <c r="AG159" s="61" t="str">
        <f t="shared" si="79"/>
        <v>150</v>
      </c>
      <c r="AH159" s="62" t="str">
        <f t="shared" si="80"/>
        <v>Lee</v>
      </c>
      <c r="AI159" s="63">
        <f t="shared" si="81"/>
        <v>0.79058172196522714</v>
      </c>
      <c r="AJ159" s="64">
        <f t="shared" si="58"/>
        <v>79.06</v>
      </c>
      <c r="AK159" s="63">
        <f t="shared" si="82"/>
        <v>3.2500000000000001E-2</v>
      </c>
      <c r="AL159" s="57" t="e">
        <f t="shared" si="59"/>
        <v>#REF!</v>
      </c>
      <c r="AM159" s="65" t="e">
        <f t="shared" si="83"/>
        <v>#REF!</v>
      </c>
      <c r="AR159" s="49"/>
    </row>
    <row r="160" spans="1:44" ht="12.75" customHeight="1" x14ac:dyDescent="0.3">
      <c r="A160" s="48">
        <v>151</v>
      </c>
      <c r="B160" s="48" t="s">
        <v>214</v>
      </c>
      <c r="C160" s="49">
        <v>1756545600</v>
      </c>
      <c r="D160" s="49">
        <f t="shared" si="60"/>
        <v>4727268.2662266316</v>
      </c>
      <c r="E160" s="59">
        <v>438664000</v>
      </c>
      <c r="F160" s="49">
        <f t="shared" si="84"/>
        <v>5715258.0343854604</v>
      </c>
      <c r="G160" s="49">
        <f t="shared" si="61"/>
        <v>10442526</v>
      </c>
      <c r="H160" s="50">
        <v>21685353.440000005</v>
      </c>
      <c r="I160" s="51">
        <f t="shared" si="62"/>
        <v>0.48154741996218059</v>
      </c>
      <c r="J160" s="28">
        <f t="shared" si="63"/>
        <v>21685353</v>
      </c>
      <c r="K160" s="28">
        <f t="shared" si="64"/>
        <v>10442526</v>
      </c>
      <c r="L160" s="52">
        <f t="shared" si="65"/>
        <v>48.15</v>
      </c>
      <c r="M160" s="91"/>
      <c r="N160" s="53">
        <v>10610635</v>
      </c>
      <c r="O160" s="54">
        <v>0.1084</v>
      </c>
      <c r="P160" s="28">
        <f t="shared" si="66"/>
        <v>11760828</v>
      </c>
      <c r="Q160" s="55">
        <f t="shared" si="67"/>
        <v>54.233969635497893</v>
      </c>
      <c r="R160" s="55">
        <f t="shared" si="68"/>
        <v>0</v>
      </c>
      <c r="S160" s="56">
        <f t="shared" si="69"/>
        <v>0</v>
      </c>
      <c r="T160" s="28">
        <f t="shared" si="70"/>
        <v>0</v>
      </c>
      <c r="U160" s="57">
        <f t="shared" si="71"/>
        <v>1318302</v>
      </c>
      <c r="V160" s="57" t="e">
        <f t="shared" si="57"/>
        <v>#REF!</v>
      </c>
      <c r="W160" s="57">
        <f t="shared" si="72"/>
        <v>0</v>
      </c>
      <c r="X160" s="50" t="e">
        <f t="shared" si="73"/>
        <v>#REF!</v>
      </c>
      <c r="Y160" s="58" t="e">
        <f t="shared" si="74"/>
        <v>#REF!</v>
      </c>
      <c r="AA160" s="28">
        <f t="shared" si="75"/>
        <v>0</v>
      </c>
      <c r="AB160" s="28">
        <f t="shared" si="76"/>
        <v>0</v>
      </c>
      <c r="AC160" s="28" t="e">
        <f t="shared" si="77"/>
        <v>#REF!</v>
      </c>
      <c r="AD160" s="55" t="e">
        <f t="shared" si="78"/>
        <v>#REF!</v>
      </c>
      <c r="AG160" s="61" t="str">
        <f t="shared" si="79"/>
        <v>151</v>
      </c>
      <c r="AH160" s="62" t="str">
        <f t="shared" si="80"/>
        <v>Leicester</v>
      </c>
      <c r="AI160" s="63">
        <f t="shared" si="81"/>
        <v>0.48154741996218059</v>
      </c>
      <c r="AJ160" s="64">
        <f t="shared" si="58"/>
        <v>48.15</v>
      </c>
      <c r="AK160" s="63">
        <f t="shared" si="82"/>
        <v>0.1084</v>
      </c>
      <c r="AL160" s="57" t="e">
        <f t="shared" si="59"/>
        <v>#REF!</v>
      </c>
      <c r="AM160" s="65" t="e">
        <f t="shared" si="83"/>
        <v>#REF!</v>
      </c>
      <c r="AR160" s="49"/>
    </row>
    <row r="161" spans="1:44" ht="12.75" customHeight="1" x14ac:dyDescent="0.3">
      <c r="A161" s="48">
        <v>152</v>
      </c>
      <c r="B161" s="48" t="s">
        <v>215</v>
      </c>
      <c r="C161" s="49">
        <v>1921336000</v>
      </c>
      <c r="D161" s="49">
        <f t="shared" si="60"/>
        <v>5170757.1392162042</v>
      </c>
      <c r="E161" s="59">
        <v>358888000</v>
      </c>
      <c r="F161" s="49">
        <f t="shared" si="84"/>
        <v>4675873.847510918</v>
      </c>
      <c r="G161" s="49">
        <f t="shared" si="61"/>
        <v>9846631</v>
      </c>
      <c r="H161" s="50">
        <v>6520538.4500000002</v>
      </c>
      <c r="I161" s="51">
        <f t="shared" si="62"/>
        <v>1.5100947683239256</v>
      </c>
      <c r="J161" s="28">
        <f t="shared" si="63"/>
        <v>6520538</v>
      </c>
      <c r="K161" s="28">
        <f t="shared" si="64"/>
        <v>6520538</v>
      </c>
      <c r="L161" s="52">
        <f t="shared" si="65"/>
        <v>100</v>
      </c>
      <c r="M161" s="91"/>
      <c r="N161" s="53">
        <v>5629478</v>
      </c>
      <c r="O161" s="54">
        <v>3.9199999999999999E-2</v>
      </c>
      <c r="P161" s="28">
        <f t="shared" si="66"/>
        <v>5850154</v>
      </c>
      <c r="Q161" s="55">
        <f t="shared" si="67"/>
        <v>89.718878967733104</v>
      </c>
      <c r="R161" s="55">
        <f t="shared" si="68"/>
        <v>10.281121032266896</v>
      </c>
      <c r="S161" s="56">
        <f t="shared" si="69"/>
        <v>0.02</v>
      </c>
      <c r="T161" s="28">
        <f t="shared" si="70"/>
        <v>112590</v>
      </c>
      <c r="U161" s="57">
        <f t="shared" si="71"/>
        <v>0</v>
      </c>
      <c r="V161" s="57" t="e">
        <f t="shared" si="57"/>
        <v>#REF!</v>
      </c>
      <c r="W161" s="57">
        <f t="shared" si="72"/>
        <v>0</v>
      </c>
      <c r="X161" s="50" t="e">
        <f t="shared" si="73"/>
        <v>#REF!</v>
      </c>
      <c r="Y161" s="58" t="e">
        <f t="shared" si="74"/>
        <v>#REF!</v>
      </c>
      <c r="AA161" s="28">
        <f t="shared" si="75"/>
        <v>-670384</v>
      </c>
      <c r="AB161" s="28">
        <f t="shared" si="76"/>
        <v>-557794</v>
      </c>
      <c r="AC161" s="28">
        <f t="shared" si="77"/>
        <v>0</v>
      </c>
      <c r="AD161" s="55" t="e">
        <f t="shared" si="78"/>
        <v>#REF!</v>
      </c>
      <c r="AG161" s="61" t="str">
        <f t="shared" si="79"/>
        <v>152</v>
      </c>
      <c r="AH161" s="62" t="str">
        <f t="shared" si="80"/>
        <v>Lenox</v>
      </c>
      <c r="AI161" s="63">
        <f t="shared" si="81"/>
        <v>1.5100947683239256</v>
      </c>
      <c r="AJ161" s="64">
        <f t="shared" si="58"/>
        <v>100</v>
      </c>
      <c r="AK161" s="63">
        <f t="shared" si="82"/>
        <v>3.9199999999999999E-2</v>
      </c>
      <c r="AL161" s="57" t="e">
        <f t="shared" si="59"/>
        <v>#REF!</v>
      </c>
      <c r="AM161" s="65" t="e">
        <f t="shared" si="83"/>
        <v>#REF!</v>
      </c>
      <c r="AR161" s="49"/>
    </row>
    <row r="162" spans="1:44" ht="12.75" customHeight="1" x14ac:dyDescent="0.3">
      <c r="A162" s="48">
        <v>153</v>
      </c>
      <c r="B162" s="48" t="s">
        <v>216</v>
      </c>
      <c r="C162" s="49">
        <v>6393443100</v>
      </c>
      <c r="D162" s="49">
        <f t="shared" si="60"/>
        <v>17206226.06014647</v>
      </c>
      <c r="E162" s="59">
        <v>1538724000</v>
      </c>
      <c r="F162" s="49">
        <f t="shared" si="84"/>
        <v>20047700.982304756</v>
      </c>
      <c r="G162" s="49">
        <f t="shared" si="61"/>
        <v>37253927</v>
      </c>
      <c r="H162" s="50">
        <v>111313888.00000001</v>
      </c>
      <c r="I162" s="51">
        <f t="shared" si="62"/>
        <v>0.33467456459700695</v>
      </c>
      <c r="J162" s="28">
        <f t="shared" si="63"/>
        <v>111313888</v>
      </c>
      <c r="K162" s="28">
        <f t="shared" si="64"/>
        <v>37253927</v>
      </c>
      <c r="L162" s="52">
        <f t="shared" si="65"/>
        <v>33.47</v>
      </c>
      <c r="M162" s="91"/>
      <c r="N162" s="53">
        <v>36964269</v>
      </c>
      <c r="O162" s="54">
        <v>3.4000000000000002E-2</v>
      </c>
      <c r="P162" s="28">
        <f t="shared" si="66"/>
        <v>38221054</v>
      </c>
      <c r="Q162" s="55">
        <f t="shared" si="67"/>
        <v>34.336285154283708</v>
      </c>
      <c r="R162" s="55">
        <f t="shared" si="68"/>
        <v>0</v>
      </c>
      <c r="S162" s="56">
        <f t="shared" si="69"/>
        <v>0</v>
      </c>
      <c r="T162" s="28">
        <f t="shared" si="70"/>
        <v>0</v>
      </c>
      <c r="U162" s="57">
        <f t="shared" si="71"/>
        <v>967127</v>
      </c>
      <c r="V162" s="57" t="e">
        <f t="shared" si="57"/>
        <v>#REF!</v>
      </c>
      <c r="W162" s="57">
        <f t="shared" si="72"/>
        <v>0</v>
      </c>
      <c r="X162" s="50" t="e">
        <f t="shared" si="73"/>
        <v>#REF!</v>
      </c>
      <c r="Y162" s="58" t="e">
        <f t="shared" si="74"/>
        <v>#REF!</v>
      </c>
      <c r="AA162" s="28">
        <f t="shared" si="75"/>
        <v>0</v>
      </c>
      <c r="AB162" s="28">
        <f t="shared" si="76"/>
        <v>0</v>
      </c>
      <c r="AC162" s="28" t="e">
        <f t="shared" si="77"/>
        <v>#REF!</v>
      </c>
      <c r="AD162" s="55" t="e">
        <f t="shared" si="78"/>
        <v>#REF!</v>
      </c>
      <c r="AG162" s="61" t="str">
        <f t="shared" si="79"/>
        <v>153</v>
      </c>
      <c r="AH162" s="62" t="str">
        <f t="shared" si="80"/>
        <v>Leominster</v>
      </c>
      <c r="AI162" s="63">
        <f t="shared" si="81"/>
        <v>0.33467456459700695</v>
      </c>
      <c r="AJ162" s="64">
        <f t="shared" si="58"/>
        <v>33.47</v>
      </c>
      <c r="AK162" s="63">
        <f t="shared" si="82"/>
        <v>3.4000000000000002E-2</v>
      </c>
      <c r="AL162" s="57" t="e">
        <f t="shared" si="59"/>
        <v>#REF!</v>
      </c>
      <c r="AM162" s="65" t="e">
        <f t="shared" si="83"/>
        <v>#REF!</v>
      </c>
      <c r="AR162" s="49"/>
    </row>
    <row r="163" spans="1:44" ht="12.75" customHeight="1" x14ac:dyDescent="0.3">
      <c r="A163" s="48">
        <v>154</v>
      </c>
      <c r="B163" s="48" t="s">
        <v>217</v>
      </c>
      <c r="C163" s="49">
        <v>421128100</v>
      </c>
      <c r="D163" s="49">
        <f t="shared" si="60"/>
        <v>1133352.5888233788</v>
      </c>
      <c r="E163" s="59">
        <v>86529000</v>
      </c>
      <c r="F163" s="49">
        <f t="shared" si="84"/>
        <v>1127367.5579882085</v>
      </c>
      <c r="G163" s="49">
        <f t="shared" si="61"/>
        <v>2260720</v>
      </c>
      <c r="H163" s="50">
        <v>2664836.6507646609</v>
      </c>
      <c r="I163" s="51">
        <f t="shared" si="62"/>
        <v>0.84835218674709323</v>
      </c>
      <c r="J163" s="28">
        <f t="shared" si="63"/>
        <v>2664837</v>
      </c>
      <c r="K163" s="28">
        <f t="shared" si="64"/>
        <v>2260720</v>
      </c>
      <c r="L163" s="52">
        <f t="shared" si="65"/>
        <v>84.84</v>
      </c>
      <c r="M163" s="91"/>
      <c r="N163" s="53">
        <v>2186270</v>
      </c>
      <c r="O163" s="54">
        <v>4.6300000000000001E-2</v>
      </c>
      <c r="P163" s="28">
        <f t="shared" si="66"/>
        <v>2287494</v>
      </c>
      <c r="Q163" s="55">
        <f t="shared" si="67"/>
        <v>85.839933166020344</v>
      </c>
      <c r="R163" s="55">
        <f t="shared" si="68"/>
        <v>0</v>
      </c>
      <c r="S163" s="56">
        <f t="shared" si="69"/>
        <v>0</v>
      </c>
      <c r="T163" s="28">
        <f t="shared" si="70"/>
        <v>0</v>
      </c>
      <c r="U163" s="57">
        <f t="shared" si="71"/>
        <v>26774</v>
      </c>
      <c r="V163" s="57" t="e">
        <f t="shared" si="57"/>
        <v>#REF!</v>
      </c>
      <c r="W163" s="57">
        <f t="shared" si="72"/>
        <v>0</v>
      </c>
      <c r="X163" s="50" t="e">
        <f t="shared" si="73"/>
        <v>#REF!</v>
      </c>
      <c r="Y163" s="58" t="e">
        <f t="shared" si="74"/>
        <v>#REF!</v>
      </c>
      <c r="AA163" s="28">
        <f t="shared" si="75"/>
        <v>0</v>
      </c>
      <c r="AB163" s="28">
        <f t="shared" si="76"/>
        <v>0</v>
      </c>
      <c r="AC163" s="28" t="e">
        <f t="shared" si="77"/>
        <v>#REF!</v>
      </c>
      <c r="AD163" s="55" t="e">
        <f t="shared" si="78"/>
        <v>#REF!</v>
      </c>
      <c r="AG163" s="61" t="str">
        <f t="shared" si="79"/>
        <v>154</v>
      </c>
      <c r="AH163" s="62" t="str">
        <f t="shared" si="80"/>
        <v>Leverett</v>
      </c>
      <c r="AI163" s="63">
        <f t="shared" si="81"/>
        <v>0.84835218674709323</v>
      </c>
      <c r="AJ163" s="64">
        <f t="shared" si="58"/>
        <v>84.84</v>
      </c>
      <c r="AK163" s="63">
        <f t="shared" si="82"/>
        <v>4.6300000000000001E-2</v>
      </c>
      <c r="AL163" s="57" t="e">
        <f t="shared" si="59"/>
        <v>#REF!</v>
      </c>
      <c r="AM163" s="65" t="e">
        <f t="shared" si="83"/>
        <v>#REF!</v>
      </c>
      <c r="AR163" s="49"/>
    </row>
    <row r="164" spans="1:44" ht="12.75" customHeight="1" x14ac:dyDescent="0.3">
      <c r="A164" s="48">
        <v>155</v>
      </c>
      <c r="B164" s="48" t="s">
        <v>218</v>
      </c>
      <c r="C164" s="49">
        <v>18712550500</v>
      </c>
      <c r="D164" s="49">
        <f t="shared" si="60"/>
        <v>50359777.826896884</v>
      </c>
      <c r="E164" s="59">
        <v>5161461000</v>
      </c>
      <c r="F164" s="49">
        <f t="shared" si="84"/>
        <v>67247554.961011648</v>
      </c>
      <c r="G164" s="49">
        <f t="shared" si="61"/>
        <v>117607333</v>
      </c>
      <c r="H164" s="50">
        <v>96483660.024698824</v>
      </c>
      <c r="I164" s="51">
        <f t="shared" si="62"/>
        <v>1.2189352370120883</v>
      </c>
      <c r="J164" s="28">
        <f t="shared" si="63"/>
        <v>96483660</v>
      </c>
      <c r="K164" s="28">
        <f t="shared" si="64"/>
        <v>96483660</v>
      </c>
      <c r="L164" s="52">
        <f t="shared" si="65"/>
        <v>100</v>
      </c>
      <c r="M164" s="91"/>
      <c r="N164" s="53">
        <v>76849193</v>
      </c>
      <c r="O164" s="54">
        <v>5.7099999999999998E-2</v>
      </c>
      <c r="P164" s="28">
        <f t="shared" si="66"/>
        <v>81237282</v>
      </c>
      <c r="Q164" s="55">
        <f t="shared" si="67"/>
        <v>84.197968836592736</v>
      </c>
      <c r="R164" s="55">
        <f t="shared" si="68"/>
        <v>15.802031163407264</v>
      </c>
      <c r="S164" s="56">
        <f t="shared" si="69"/>
        <v>0.02</v>
      </c>
      <c r="T164" s="28">
        <f t="shared" si="70"/>
        <v>1536984</v>
      </c>
      <c r="U164" s="57">
        <f t="shared" si="71"/>
        <v>0</v>
      </c>
      <c r="V164" s="57" t="e">
        <f t="shared" si="57"/>
        <v>#REF!</v>
      </c>
      <c r="W164" s="57">
        <f t="shared" si="72"/>
        <v>0</v>
      </c>
      <c r="X164" s="50" t="e">
        <f t="shared" si="73"/>
        <v>#REF!</v>
      </c>
      <c r="Y164" s="58" t="e">
        <f t="shared" si="74"/>
        <v>#REF!</v>
      </c>
      <c r="AA164" s="28">
        <f t="shared" si="75"/>
        <v>-15246378</v>
      </c>
      <c r="AB164" s="28">
        <f t="shared" si="76"/>
        <v>-13709394</v>
      </c>
      <c r="AC164" s="28">
        <f t="shared" si="77"/>
        <v>0</v>
      </c>
      <c r="AD164" s="55" t="e">
        <f t="shared" si="78"/>
        <v>#REF!</v>
      </c>
      <c r="AG164" s="61" t="str">
        <f t="shared" si="79"/>
        <v>155</v>
      </c>
      <c r="AH164" s="62" t="str">
        <f t="shared" si="80"/>
        <v>Lexington</v>
      </c>
      <c r="AI164" s="63">
        <f t="shared" si="81"/>
        <v>1.2189352370120883</v>
      </c>
      <c r="AJ164" s="64">
        <f t="shared" si="58"/>
        <v>100</v>
      </c>
      <c r="AK164" s="63">
        <f t="shared" si="82"/>
        <v>5.7099999999999998E-2</v>
      </c>
      <c r="AL164" s="57" t="e">
        <f t="shared" si="59"/>
        <v>#REF!</v>
      </c>
      <c r="AM164" s="65" t="e">
        <f t="shared" si="83"/>
        <v>#REF!</v>
      </c>
      <c r="AR164" s="49"/>
    </row>
    <row r="165" spans="1:44" ht="12.75" customHeight="1" x14ac:dyDescent="0.3">
      <c r="A165" s="48">
        <v>156</v>
      </c>
      <c r="B165" s="48" t="s">
        <v>219</v>
      </c>
      <c r="C165" s="49">
        <v>124635700</v>
      </c>
      <c r="D165" s="49">
        <f t="shared" si="60"/>
        <v>335423.33853954176</v>
      </c>
      <c r="E165" s="59">
        <v>37823000</v>
      </c>
      <c r="F165" s="49">
        <f t="shared" si="84"/>
        <v>492787.65669068188</v>
      </c>
      <c r="G165" s="49">
        <f t="shared" si="61"/>
        <v>828211</v>
      </c>
      <c r="H165" s="50">
        <v>1196156.1518449145</v>
      </c>
      <c r="I165" s="51">
        <f t="shared" si="62"/>
        <v>0.69239371358212121</v>
      </c>
      <c r="J165" s="28">
        <f t="shared" si="63"/>
        <v>1196156</v>
      </c>
      <c r="K165" s="28">
        <f t="shared" si="64"/>
        <v>828211</v>
      </c>
      <c r="L165" s="52">
        <f t="shared" si="65"/>
        <v>69.239999999999995</v>
      </c>
      <c r="M165" s="91"/>
      <c r="N165" s="53">
        <v>595075</v>
      </c>
      <c r="O165" s="54">
        <v>3.8300000000000001E-2</v>
      </c>
      <c r="P165" s="28">
        <f t="shared" si="66"/>
        <v>617866</v>
      </c>
      <c r="Q165" s="55">
        <f t="shared" si="67"/>
        <v>51.654292714795005</v>
      </c>
      <c r="R165" s="55">
        <f t="shared" si="68"/>
        <v>17.58570728520499</v>
      </c>
      <c r="S165" s="56">
        <f t="shared" si="69"/>
        <v>0.02</v>
      </c>
      <c r="T165" s="28">
        <f t="shared" si="70"/>
        <v>11902</v>
      </c>
      <c r="U165" s="57">
        <f t="shared" si="71"/>
        <v>0</v>
      </c>
      <c r="V165" s="57" t="e">
        <f t="shared" si="57"/>
        <v>#REF!</v>
      </c>
      <c r="W165" s="57">
        <f t="shared" si="72"/>
        <v>0</v>
      </c>
      <c r="X165" s="50" t="e">
        <f t="shared" si="73"/>
        <v>#REF!</v>
      </c>
      <c r="Y165" s="58" t="e">
        <f t="shared" si="74"/>
        <v>#REF!</v>
      </c>
      <c r="AA165" s="28">
        <f t="shared" si="75"/>
        <v>-210345</v>
      </c>
      <c r="AB165" s="28">
        <f t="shared" si="76"/>
        <v>-198443</v>
      </c>
      <c r="AC165" s="28">
        <f t="shared" si="77"/>
        <v>0</v>
      </c>
      <c r="AD165" s="55" t="e">
        <f t="shared" si="78"/>
        <v>#REF!</v>
      </c>
      <c r="AG165" s="61" t="str">
        <f t="shared" si="79"/>
        <v>156</v>
      </c>
      <c r="AH165" s="62" t="str">
        <f t="shared" si="80"/>
        <v>Leyden</v>
      </c>
      <c r="AI165" s="63">
        <f t="shared" si="81"/>
        <v>0.69239371358212121</v>
      </c>
      <c r="AJ165" s="64">
        <f t="shared" si="58"/>
        <v>69.239999999999995</v>
      </c>
      <c r="AK165" s="63">
        <f t="shared" si="82"/>
        <v>3.8300000000000001E-2</v>
      </c>
      <c r="AL165" s="57" t="e">
        <f t="shared" si="59"/>
        <v>#REF!</v>
      </c>
      <c r="AM165" s="65" t="e">
        <f t="shared" si="83"/>
        <v>#REF!</v>
      </c>
      <c r="AR165" s="49"/>
    </row>
    <row r="166" spans="1:44" ht="12.75" customHeight="1" x14ac:dyDescent="0.3">
      <c r="A166" s="48">
        <v>157</v>
      </c>
      <c r="B166" s="48" t="s">
        <v>220</v>
      </c>
      <c r="C166" s="49">
        <v>3054044300</v>
      </c>
      <c r="D166" s="49">
        <f t="shared" si="60"/>
        <v>8219135.7304019462</v>
      </c>
      <c r="E166" s="59">
        <v>1224127000</v>
      </c>
      <c r="F166" s="49">
        <f t="shared" si="84"/>
        <v>15948884.959463669</v>
      </c>
      <c r="G166" s="49">
        <f t="shared" si="61"/>
        <v>24168021</v>
      </c>
      <c r="H166" s="50">
        <v>10931034.405081738</v>
      </c>
      <c r="I166" s="51">
        <f t="shared" si="62"/>
        <v>2.2109546182348954</v>
      </c>
      <c r="J166" s="28">
        <f t="shared" si="63"/>
        <v>10931034</v>
      </c>
      <c r="K166" s="28">
        <f t="shared" si="64"/>
        <v>10931034</v>
      </c>
      <c r="L166" s="52">
        <f t="shared" si="65"/>
        <v>100</v>
      </c>
      <c r="M166" s="91"/>
      <c r="N166" s="53">
        <v>8413415</v>
      </c>
      <c r="O166" s="54">
        <v>6.7699999999999996E-2</v>
      </c>
      <c r="P166" s="28">
        <f t="shared" si="66"/>
        <v>8983003</v>
      </c>
      <c r="Q166" s="55">
        <f t="shared" si="67"/>
        <v>82.17889238207762</v>
      </c>
      <c r="R166" s="55">
        <f t="shared" si="68"/>
        <v>17.82110761792238</v>
      </c>
      <c r="S166" s="56">
        <f t="shared" si="69"/>
        <v>0.02</v>
      </c>
      <c r="T166" s="28">
        <f t="shared" si="70"/>
        <v>168268</v>
      </c>
      <c r="U166" s="57">
        <f t="shared" si="71"/>
        <v>0</v>
      </c>
      <c r="V166" s="57" t="e">
        <f t="shared" si="57"/>
        <v>#REF!</v>
      </c>
      <c r="W166" s="57">
        <f t="shared" si="72"/>
        <v>1779763</v>
      </c>
      <c r="X166" s="50" t="e">
        <f t="shared" si="73"/>
        <v>#REF!</v>
      </c>
      <c r="Y166" s="58" t="e">
        <f t="shared" si="74"/>
        <v>#REF!</v>
      </c>
      <c r="AA166" s="28">
        <f t="shared" si="75"/>
        <v>-1948031</v>
      </c>
      <c r="AB166" s="28">
        <f t="shared" si="76"/>
        <v>0</v>
      </c>
      <c r="AC166" s="28">
        <f t="shared" si="77"/>
        <v>0</v>
      </c>
      <c r="AD166" s="55" t="e">
        <f t="shared" si="78"/>
        <v>#REF!</v>
      </c>
      <c r="AG166" s="61" t="str">
        <f t="shared" si="79"/>
        <v>157</v>
      </c>
      <c r="AH166" s="62" t="str">
        <f t="shared" si="80"/>
        <v>Lincoln</v>
      </c>
      <c r="AI166" s="63">
        <f t="shared" si="81"/>
        <v>2.2109546182348954</v>
      </c>
      <c r="AJ166" s="64">
        <f t="shared" si="58"/>
        <v>100</v>
      </c>
      <c r="AK166" s="63">
        <f t="shared" si="82"/>
        <v>6.7699999999999996E-2</v>
      </c>
      <c r="AL166" s="57" t="e">
        <f t="shared" si="59"/>
        <v>#REF!</v>
      </c>
      <c r="AM166" s="65" t="e">
        <f t="shared" si="83"/>
        <v>#REF!</v>
      </c>
      <c r="AR166" s="49"/>
    </row>
    <row r="167" spans="1:44" ht="12.75" customHeight="1" x14ac:dyDescent="0.3">
      <c r="A167" s="48">
        <v>158</v>
      </c>
      <c r="B167" s="48" t="s">
        <v>221</v>
      </c>
      <c r="C167" s="49">
        <v>3200868200</v>
      </c>
      <c r="D167" s="49">
        <f t="shared" si="60"/>
        <v>8614272.619073458</v>
      </c>
      <c r="E167" s="59">
        <v>760380000</v>
      </c>
      <c r="F167" s="49">
        <f t="shared" si="84"/>
        <v>9906825.9628919102</v>
      </c>
      <c r="G167" s="49">
        <f t="shared" si="61"/>
        <v>18521099</v>
      </c>
      <c r="H167" s="50">
        <v>21447390.943719961</v>
      </c>
      <c r="I167" s="51">
        <f t="shared" si="62"/>
        <v>0.86355953731627144</v>
      </c>
      <c r="J167" s="28">
        <f t="shared" si="63"/>
        <v>21447391</v>
      </c>
      <c r="K167" s="28">
        <f t="shared" si="64"/>
        <v>18521099</v>
      </c>
      <c r="L167" s="52">
        <f t="shared" si="65"/>
        <v>86.36</v>
      </c>
      <c r="M167" s="91"/>
      <c r="N167" s="53">
        <v>16724059</v>
      </c>
      <c r="O167" s="54">
        <v>4.3700000000000003E-2</v>
      </c>
      <c r="P167" s="28">
        <f t="shared" si="66"/>
        <v>17454900</v>
      </c>
      <c r="Q167" s="55">
        <f t="shared" si="67"/>
        <v>81.384724350870258</v>
      </c>
      <c r="R167" s="55">
        <f t="shared" si="68"/>
        <v>4.9752756491297419</v>
      </c>
      <c r="S167" s="56">
        <f t="shared" si="69"/>
        <v>0.01</v>
      </c>
      <c r="T167" s="28">
        <f t="shared" si="70"/>
        <v>167241</v>
      </c>
      <c r="U167" s="57">
        <f t="shared" si="71"/>
        <v>0</v>
      </c>
      <c r="V167" s="57" t="e">
        <f t="shared" si="57"/>
        <v>#REF!</v>
      </c>
      <c r="W167" s="57">
        <f t="shared" si="72"/>
        <v>0</v>
      </c>
      <c r="X167" s="50" t="e">
        <f t="shared" si="73"/>
        <v>#REF!</v>
      </c>
      <c r="Y167" s="58" t="e">
        <f t="shared" si="74"/>
        <v>#REF!</v>
      </c>
      <c r="AA167" s="28">
        <f t="shared" si="75"/>
        <v>-1066199</v>
      </c>
      <c r="AB167" s="28">
        <f t="shared" si="76"/>
        <v>-898958</v>
      </c>
      <c r="AC167" s="28">
        <f t="shared" si="77"/>
        <v>0</v>
      </c>
      <c r="AD167" s="55" t="e">
        <f t="shared" si="78"/>
        <v>#REF!</v>
      </c>
      <c r="AG167" s="61" t="str">
        <f t="shared" si="79"/>
        <v>158</v>
      </c>
      <c r="AH167" s="62" t="str">
        <f t="shared" si="80"/>
        <v>Littleton</v>
      </c>
      <c r="AI167" s="63">
        <f t="shared" si="81"/>
        <v>0.86355953731627144</v>
      </c>
      <c r="AJ167" s="64">
        <f t="shared" si="58"/>
        <v>86.36</v>
      </c>
      <c r="AK167" s="63">
        <f t="shared" si="82"/>
        <v>4.3700000000000003E-2</v>
      </c>
      <c r="AL167" s="57" t="e">
        <f t="shared" si="59"/>
        <v>#REF!</v>
      </c>
      <c r="AM167" s="65" t="e">
        <f t="shared" si="83"/>
        <v>#REF!</v>
      </c>
      <c r="AR167" s="49"/>
    </row>
    <row r="168" spans="1:44" ht="12.75" customHeight="1" x14ac:dyDescent="0.3">
      <c r="A168" s="48">
        <v>159</v>
      </c>
      <c r="B168" s="48" t="s">
        <v>222</v>
      </c>
      <c r="C168" s="49">
        <v>3091871800</v>
      </c>
      <c r="D168" s="49">
        <f t="shared" si="60"/>
        <v>8320938.2343282253</v>
      </c>
      <c r="E168" s="59">
        <v>1398211000</v>
      </c>
      <c r="F168" s="49">
        <f t="shared" si="84"/>
        <v>18216987.606724348</v>
      </c>
      <c r="G168" s="49">
        <f t="shared" si="61"/>
        <v>26537926</v>
      </c>
      <c r="H168" s="50">
        <v>35588989.330000006</v>
      </c>
      <c r="I168" s="51">
        <f t="shared" si="62"/>
        <v>0.74567798916474581</v>
      </c>
      <c r="J168" s="28">
        <f t="shared" si="63"/>
        <v>35588989</v>
      </c>
      <c r="K168" s="28">
        <f t="shared" si="64"/>
        <v>26537926</v>
      </c>
      <c r="L168" s="52">
        <f t="shared" si="65"/>
        <v>74.569999999999993</v>
      </c>
      <c r="M168" s="91"/>
      <c r="N168" s="53">
        <v>27327546</v>
      </c>
      <c r="O168" s="54">
        <v>3.95E-2</v>
      </c>
      <c r="P168" s="28">
        <f t="shared" si="66"/>
        <v>28406984</v>
      </c>
      <c r="Q168" s="55">
        <f t="shared" si="67"/>
        <v>79.819586155131745</v>
      </c>
      <c r="R168" s="55">
        <f t="shared" si="68"/>
        <v>0</v>
      </c>
      <c r="S168" s="56">
        <f t="shared" si="69"/>
        <v>0</v>
      </c>
      <c r="T168" s="28">
        <f t="shared" si="70"/>
        <v>0</v>
      </c>
      <c r="U168" s="57">
        <f t="shared" si="71"/>
        <v>1869058</v>
      </c>
      <c r="V168" s="57" t="e">
        <f t="shared" si="57"/>
        <v>#REF!</v>
      </c>
      <c r="W168" s="57">
        <f t="shared" si="72"/>
        <v>0</v>
      </c>
      <c r="X168" s="50" t="e">
        <f t="shared" si="73"/>
        <v>#REF!</v>
      </c>
      <c r="Y168" s="58" t="e">
        <f t="shared" si="74"/>
        <v>#REF!</v>
      </c>
      <c r="AA168" s="28">
        <f t="shared" si="75"/>
        <v>0</v>
      </c>
      <c r="AB168" s="28">
        <f t="shared" si="76"/>
        <v>0</v>
      </c>
      <c r="AC168" s="28" t="e">
        <f t="shared" si="77"/>
        <v>#REF!</v>
      </c>
      <c r="AD168" s="55" t="e">
        <f t="shared" si="78"/>
        <v>#REF!</v>
      </c>
      <c r="AG168" s="61" t="str">
        <f t="shared" si="79"/>
        <v>159</v>
      </c>
      <c r="AH168" s="62" t="str">
        <f t="shared" si="80"/>
        <v>Longmeadow</v>
      </c>
      <c r="AI168" s="63">
        <f t="shared" si="81"/>
        <v>0.74567798916474581</v>
      </c>
      <c r="AJ168" s="64">
        <f t="shared" si="58"/>
        <v>74.569999999999993</v>
      </c>
      <c r="AK168" s="63">
        <f t="shared" si="82"/>
        <v>3.95E-2</v>
      </c>
      <c r="AL168" s="57" t="e">
        <f t="shared" si="59"/>
        <v>#REF!</v>
      </c>
      <c r="AM168" s="65" t="e">
        <f t="shared" si="83"/>
        <v>#REF!</v>
      </c>
      <c r="AR168" s="49"/>
    </row>
    <row r="169" spans="1:44" ht="12.75" customHeight="1" x14ac:dyDescent="0.3">
      <c r="A169" s="48">
        <v>160</v>
      </c>
      <c r="B169" s="48" t="s">
        <v>223</v>
      </c>
      <c r="C169" s="49">
        <v>13763924100</v>
      </c>
      <c r="D169" s="49">
        <f t="shared" si="60"/>
        <v>37041885.856354624</v>
      </c>
      <c r="E169" s="59">
        <v>3136947000</v>
      </c>
      <c r="F169" s="49">
        <f t="shared" si="84"/>
        <v>40870601.520050354</v>
      </c>
      <c r="G169" s="49">
        <f t="shared" si="61"/>
        <v>77912487</v>
      </c>
      <c r="H169" s="50">
        <v>370088460.59633648</v>
      </c>
      <c r="I169" s="51">
        <f t="shared" si="62"/>
        <v>0.21052395655475689</v>
      </c>
      <c r="J169" s="28">
        <f t="shared" si="63"/>
        <v>370088461</v>
      </c>
      <c r="K169" s="28">
        <f t="shared" si="64"/>
        <v>77912487</v>
      </c>
      <c r="L169" s="52">
        <f t="shared" si="65"/>
        <v>21.05</v>
      </c>
      <c r="M169" s="91"/>
      <c r="N169" s="53">
        <v>73390877</v>
      </c>
      <c r="O169" s="54">
        <v>4.2299999999999997E-2</v>
      </c>
      <c r="P169" s="28">
        <f t="shared" si="66"/>
        <v>76495311</v>
      </c>
      <c r="Q169" s="55">
        <f t="shared" si="67"/>
        <v>20.669466666628953</v>
      </c>
      <c r="R169" s="55">
        <f t="shared" si="68"/>
        <v>0.38053333337104789</v>
      </c>
      <c r="S169" s="56">
        <f t="shared" si="69"/>
        <v>0</v>
      </c>
      <c r="T169" s="28">
        <f t="shared" si="70"/>
        <v>0</v>
      </c>
      <c r="U169" s="57">
        <f t="shared" si="71"/>
        <v>0</v>
      </c>
      <c r="V169" s="57" t="e">
        <f t="shared" si="57"/>
        <v>#REF!</v>
      </c>
      <c r="W169" s="57">
        <f t="shared" si="72"/>
        <v>0</v>
      </c>
      <c r="X169" s="50" t="e">
        <f t="shared" si="73"/>
        <v>#REF!</v>
      </c>
      <c r="Y169" s="58" t="e">
        <f t="shared" si="74"/>
        <v>#REF!</v>
      </c>
      <c r="AA169" s="28">
        <f t="shared" si="75"/>
        <v>-1417176</v>
      </c>
      <c r="AB169" s="28">
        <f t="shared" si="76"/>
        <v>-1417176</v>
      </c>
      <c r="AC169" s="28">
        <f t="shared" si="77"/>
        <v>0</v>
      </c>
      <c r="AD169" s="55" t="e">
        <f t="shared" si="78"/>
        <v>#REF!</v>
      </c>
      <c r="AG169" s="61" t="str">
        <f t="shared" si="79"/>
        <v>160</v>
      </c>
      <c r="AH169" s="62" t="str">
        <f t="shared" si="80"/>
        <v>Lowell</v>
      </c>
      <c r="AI169" s="63">
        <f t="shared" si="81"/>
        <v>0.21052395655475689</v>
      </c>
      <c r="AJ169" s="64">
        <f t="shared" si="58"/>
        <v>21.05</v>
      </c>
      <c r="AK169" s="63">
        <f t="shared" si="82"/>
        <v>4.2299999999999997E-2</v>
      </c>
      <c r="AL169" s="57" t="e">
        <f t="shared" si="59"/>
        <v>#REF!</v>
      </c>
      <c r="AM169" s="65" t="e">
        <f t="shared" si="83"/>
        <v>#REF!</v>
      </c>
      <c r="AR169" s="49"/>
    </row>
    <row r="170" spans="1:44" ht="12.75" customHeight="1" x14ac:dyDescent="0.3">
      <c r="A170" s="48">
        <v>161</v>
      </c>
      <c r="B170" s="48" t="s">
        <v>224</v>
      </c>
      <c r="C170" s="49">
        <v>3047944300</v>
      </c>
      <c r="D170" s="49">
        <f t="shared" si="60"/>
        <v>8202719.2272243565</v>
      </c>
      <c r="E170" s="59">
        <v>749020000</v>
      </c>
      <c r="F170" s="49">
        <f t="shared" si="84"/>
        <v>9758818.9888283461</v>
      </c>
      <c r="G170" s="49">
        <f t="shared" si="61"/>
        <v>17961538</v>
      </c>
      <c r="H170" s="50">
        <v>34386677.929999992</v>
      </c>
      <c r="I170" s="51">
        <f t="shared" si="62"/>
        <v>0.5223400189039431</v>
      </c>
      <c r="J170" s="28">
        <f t="shared" si="63"/>
        <v>34386678</v>
      </c>
      <c r="K170" s="28">
        <f t="shared" si="64"/>
        <v>17961538</v>
      </c>
      <c r="L170" s="52">
        <f t="shared" si="65"/>
        <v>52.23</v>
      </c>
      <c r="M170" s="91"/>
      <c r="N170" s="53">
        <v>18877355</v>
      </c>
      <c r="O170" s="54">
        <v>4.7800000000000002E-2</v>
      </c>
      <c r="P170" s="28">
        <f t="shared" si="66"/>
        <v>19779693</v>
      </c>
      <c r="Q170" s="55">
        <f t="shared" si="67"/>
        <v>57.52138383435868</v>
      </c>
      <c r="R170" s="55">
        <f t="shared" si="68"/>
        <v>0</v>
      </c>
      <c r="S170" s="56">
        <f t="shared" si="69"/>
        <v>0</v>
      </c>
      <c r="T170" s="28">
        <f t="shared" si="70"/>
        <v>0</v>
      </c>
      <c r="U170" s="57">
        <f t="shared" si="71"/>
        <v>1818155</v>
      </c>
      <c r="V170" s="57" t="e">
        <f t="shared" si="57"/>
        <v>#REF!</v>
      </c>
      <c r="W170" s="57">
        <f t="shared" si="72"/>
        <v>0</v>
      </c>
      <c r="X170" s="50" t="e">
        <f t="shared" si="73"/>
        <v>#REF!</v>
      </c>
      <c r="Y170" s="58" t="e">
        <f t="shared" si="74"/>
        <v>#REF!</v>
      </c>
      <c r="AA170" s="28">
        <f t="shared" si="75"/>
        <v>0</v>
      </c>
      <c r="AB170" s="28">
        <f t="shared" si="76"/>
        <v>0</v>
      </c>
      <c r="AC170" s="28" t="e">
        <f t="shared" si="77"/>
        <v>#REF!</v>
      </c>
      <c r="AD170" s="55" t="e">
        <f t="shared" si="78"/>
        <v>#REF!</v>
      </c>
      <c r="AG170" s="61" t="str">
        <f t="shared" si="79"/>
        <v>161</v>
      </c>
      <c r="AH170" s="62" t="str">
        <f t="shared" si="80"/>
        <v>Ludlow</v>
      </c>
      <c r="AI170" s="63">
        <f t="shared" si="81"/>
        <v>0.5223400189039431</v>
      </c>
      <c r="AJ170" s="64">
        <f t="shared" si="58"/>
        <v>52.23</v>
      </c>
      <c r="AK170" s="63">
        <f t="shared" si="82"/>
        <v>4.7800000000000002E-2</v>
      </c>
      <c r="AL170" s="57" t="e">
        <f t="shared" si="59"/>
        <v>#REF!</v>
      </c>
      <c r="AM170" s="65" t="e">
        <f t="shared" si="83"/>
        <v>#REF!</v>
      </c>
      <c r="AR170" s="49"/>
    </row>
    <row r="171" spans="1:44" ht="12.75" customHeight="1" x14ac:dyDescent="0.3">
      <c r="A171" s="48">
        <v>162</v>
      </c>
      <c r="B171" s="48" t="s">
        <v>225</v>
      </c>
      <c r="C171" s="49">
        <v>2375083100</v>
      </c>
      <c r="D171" s="49">
        <f t="shared" si="60"/>
        <v>6391894.960359226</v>
      </c>
      <c r="E171" s="59">
        <v>567336000</v>
      </c>
      <c r="F171" s="49">
        <f t="shared" si="84"/>
        <v>7391697.5913138753</v>
      </c>
      <c r="G171" s="49">
        <f t="shared" si="61"/>
        <v>13783593</v>
      </c>
      <c r="H171" s="50">
        <v>24177461.785378672</v>
      </c>
      <c r="I171" s="51">
        <f t="shared" si="62"/>
        <v>0.5701009114337896</v>
      </c>
      <c r="J171" s="28">
        <f t="shared" si="63"/>
        <v>24177462</v>
      </c>
      <c r="K171" s="28">
        <f t="shared" si="64"/>
        <v>13783593</v>
      </c>
      <c r="L171" s="52">
        <f t="shared" si="65"/>
        <v>57.01</v>
      </c>
      <c r="M171" s="91"/>
      <c r="N171" s="53">
        <v>13768233</v>
      </c>
      <c r="O171" s="54">
        <v>4.0800000000000003E-2</v>
      </c>
      <c r="P171" s="28">
        <f t="shared" si="66"/>
        <v>14329977</v>
      </c>
      <c r="Q171" s="55">
        <f t="shared" si="67"/>
        <v>59.269980973213897</v>
      </c>
      <c r="R171" s="55">
        <f t="shared" si="68"/>
        <v>0</v>
      </c>
      <c r="S171" s="56">
        <f t="shared" si="69"/>
        <v>0</v>
      </c>
      <c r="T171" s="28">
        <f t="shared" si="70"/>
        <v>0</v>
      </c>
      <c r="U171" s="57">
        <f t="shared" si="71"/>
        <v>546384</v>
      </c>
      <c r="V171" s="57" t="e">
        <f t="shared" si="57"/>
        <v>#REF!</v>
      </c>
      <c r="W171" s="57">
        <f t="shared" si="72"/>
        <v>0</v>
      </c>
      <c r="X171" s="50" t="e">
        <f t="shared" si="73"/>
        <v>#REF!</v>
      </c>
      <c r="Y171" s="58" t="e">
        <f t="shared" si="74"/>
        <v>#REF!</v>
      </c>
      <c r="AA171" s="28">
        <f t="shared" si="75"/>
        <v>0</v>
      </c>
      <c r="AB171" s="28">
        <f t="shared" si="76"/>
        <v>0</v>
      </c>
      <c r="AC171" s="28" t="e">
        <f t="shared" si="77"/>
        <v>#REF!</v>
      </c>
      <c r="AD171" s="55" t="e">
        <f t="shared" si="78"/>
        <v>#REF!</v>
      </c>
      <c r="AG171" s="61" t="str">
        <f t="shared" si="79"/>
        <v>162</v>
      </c>
      <c r="AH171" s="62" t="str">
        <f t="shared" si="80"/>
        <v>Lunenburg</v>
      </c>
      <c r="AI171" s="63">
        <f t="shared" si="81"/>
        <v>0.5701009114337896</v>
      </c>
      <c r="AJ171" s="64">
        <f t="shared" si="58"/>
        <v>57.01</v>
      </c>
      <c r="AK171" s="63">
        <f t="shared" si="82"/>
        <v>4.0800000000000003E-2</v>
      </c>
      <c r="AL171" s="57" t="e">
        <f t="shared" si="59"/>
        <v>#REF!</v>
      </c>
      <c r="AM171" s="65" t="e">
        <f t="shared" si="83"/>
        <v>#REF!</v>
      </c>
      <c r="AR171" s="49"/>
    </row>
    <row r="172" spans="1:44" ht="12.75" customHeight="1" x14ac:dyDescent="0.3">
      <c r="A172" s="48">
        <v>163</v>
      </c>
      <c r="B172" s="48" t="s">
        <v>226</v>
      </c>
      <c r="C172" s="49">
        <v>14916282200</v>
      </c>
      <c r="D172" s="49">
        <f t="shared" si="60"/>
        <v>40143146.579366431</v>
      </c>
      <c r="E172" s="59">
        <v>2651379000</v>
      </c>
      <c r="F172" s="49">
        <f t="shared" si="84"/>
        <v>34544241.451203853</v>
      </c>
      <c r="G172" s="49">
        <f t="shared" si="61"/>
        <v>74687388</v>
      </c>
      <c r="H172" s="50">
        <v>384629298.81999999</v>
      </c>
      <c r="I172" s="51">
        <f t="shared" si="62"/>
        <v>0.19418018395668926</v>
      </c>
      <c r="J172" s="28">
        <f t="shared" si="63"/>
        <v>384629299</v>
      </c>
      <c r="K172" s="28">
        <f t="shared" si="64"/>
        <v>74687388</v>
      </c>
      <c r="L172" s="52">
        <f t="shared" si="65"/>
        <v>19.420000000000002</v>
      </c>
      <c r="M172" s="91"/>
      <c r="N172" s="53">
        <v>64398962</v>
      </c>
      <c r="O172" s="54">
        <v>3.8199999999999998E-2</v>
      </c>
      <c r="P172" s="28">
        <f t="shared" si="66"/>
        <v>66859002</v>
      </c>
      <c r="Q172" s="55">
        <f t="shared" si="67"/>
        <v>17.382711666822054</v>
      </c>
      <c r="R172" s="55">
        <f t="shared" si="68"/>
        <v>2.0372883331779477</v>
      </c>
      <c r="S172" s="56">
        <f t="shared" si="69"/>
        <v>0</v>
      </c>
      <c r="T172" s="28">
        <f t="shared" si="70"/>
        <v>0</v>
      </c>
      <c r="U172" s="57">
        <f t="shared" si="71"/>
        <v>0</v>
      </c>
      <c r="V172" s="57" t="e">
        <f t="shared" si="57"/>
        <v>#REF!</v>
      </c>
      <c r="W172" s="57">
        <f t="shared" si="72"/>
        <v>0</v>
      </c>
      <c r="X172" s="50" t="e">
        <f t="shared" si="73"/>
        <v>#REF!</v>
      </c>
      <c r="Y172" s="58" t="e">
        <f t="shared" si="74"/>
        <v>#REF!</v>
      </c>
      <c r="AA172" s="28">
        <f t="shared" si="75"/>
        <v>-7828386</v>
      </c>
      <c r="AB172" s="28">
        <f t="shared" si="76"/>
        <v>-7828386</v>
      </c>
      <c r="AC172" s="28">
        <f t="shared" si="77"/>
        <v>0</v>
      </c>
      <c r="AD172" s="55" t="e">
        <f t="shared" si="78"/>
        <v>#REF!</v>
      </c>
      <c r="AG172" s="61" t="str">
        <f t="shared" si="79"/>
        <v>163</v>
      </c>
      <c r="AH172" s="62" t="str">
        <f t="shared" si="80"/>
        <v>Lynn</v>
      </c>
      <c r="AI172" s="63">
        <f t="shared" si="81"/>
        <v>0.19418018395668926</v>
      </c>
      <c r="AJ172" s="64">
        <f t="shared" si="58"/>
        <v>19.420000000000002</v>
      </c>
      <c r="AK172" s="63">
        <f t="shared" si="82"/>
        <v>3.8199999999999998E-2</v>
      </c>
      <c r="AL172" s="57" t="e">
        <f t="shared" si="59"/>
        <v>#REF!</v>
      </c>
      <c r="AM172" s="65" t="e">
        <f t="shared" si="83"/>
        <v>#REF!</v>
      </c>
      <c r="AR172" s="49"/>
    </row>
    <row r="173" spans="1:44" ht="12.75" customHeight="1" x14ac:dyDescent="0.3">
      <c r="A173" s="48">
        <v>164</v>
      </c>
      <c r="B173" s="48" t="s">
        <v>227</v>
      </c>
      <c r="C173" s="49">
        <v>5091925800</v>
      </c>
      <c r="D173" s="49">
        <f t="shared" si="60"/>
        <v>13703543.618976161</v>
      </c>
      <c r="E173" s="59">
        <v>1421551000</v>
      </c>
      <c r="F173" s="49">
        <f t="shared" si="84"/>
        <v>18521079.400266916</v>
      </c>
      <c r="G173" s="49">
        <f t="shared" si="61"/>
        <v>32224623</v>
      </c>
      <c r="H173" s="50">
        <v>29654646.797174301</v>
      </c>
      <c r="I173" s="51">
        <f t="shared" si="62"/>
        <v>1.0866635242835057</v>
      </c>
      <c r="J173" s="28">
        <f t="shared" si="63"/>
        <v>29654647</v>
      </c>
      <c r="K173" s="28">
        <f t="shared" si="64"/>
        <v>29654647</v>
      </c>
      <c r="L173" s="52">
        <f t="shared" si="65"/>
        <v>100</v>
      </c>
      <c r="M173" s="91"/>
      <c r="N173" s="53">
        <v>22989543</v>
      </c>
      <c r="O173" s="54">
        <v>3.56E-2</v>
      </c>
      <c r="P173" s="28">
        <f t="shared" si="66"/>
        <v>23807971</v>
      </c>
      <c r="Q173" s="55">
        <f t="shared" si="67"/>
        <v>80.284115885233163</v>
      </c>
      <c r="R173" s="55">
        <f t="shared" si="68"/>
        <v>19.715884114766837</v>
      </c>
      <c r="S173" s="56">
        <f t="shared" si="69"/>
        <v>0.02</v>
      </c>
      <c r="T173" s="28">
        <f t="shared" si="70"/>
        <v>459791</v>
      </c>
      <c r="U173" s="57">
        <f t="shared" si="71"/>
        <v>0</v>
      </c>
      <c r="V173" s="57" t="e">
        <f t="shared" si="57"/>
        <v>#REF!</v>
      </c>
      <c r="W173" s="57">
        <f t="shared" si="72"/>
        <v>0</v>
      </c>
      <c r="X173" s="50" t="e">
        <f t="shared" si="73"/>
        <v>#REF!</v>
      </c>
      <c r="Y173" s="58" t="e">
        <f t="shared" si="74"/>
        <v>#REF!</v>
      </c>
      <c r="AA173" s="28">
        <f t="shared" si="75"/>
        <v>-5846676</v>
      </c>
      <c r="AB173" s="28">
        <f t="shared" si="76"/>
        <v>-5386885</v>
      </c>
      <c r="AC173" s="28">
        <f t="shared" si="77"/>
        <v>0</v>
      </c>
      <c r="AD173" s="55" t="e">
        <f t="shared" si="78"/>
        <v>#REF!</v>
      </c>
      <c r="AG173" s="61" t="str">
        <f t="shared" si="79"/>
        <v>164</v>
      </c>
      <c r="AH173" s="62" t="str">
        <f t="shared" si="80"/>
        <v>Lynnfield</v>
      </c>
      <c r="AI173" s="63">
        <f t="shared" si="81"/>
        <v>1.0866635242835057</v>
      </c>
      <c r="AJ173" s="64">
        <f t="shared" si="58"/>
        <v>100</v>
      </c>
      <c r="AK173" s="63">
        <f t="shared" si="82"/>
        <v>3.56E-2</v>
      </c>
      <c r="AL173" s="57" t="e">
        <f t="shared" si="59"/>
        <v>#REF!</v>
      </c>
      <c r="AM173" s="65" t="e">
        <f t="shared" si="83"/>
        <v>#REF!</v>
      </c>
      <c r="AR173" s="49"/>
    </row>
    <row r="174" spans="1:44" ht="12.75" customHeight="1" x14ac:dyDescent="0.3">
      <c r="A174" s="48">
        <v>165</v>
      </c>
      <c r="B174" s="48" t="s">
        <v>228</v>
      </c>
      <c r="C174" s="49">
        <v>11135454000</v>
      </c>
      <c r="D174" s="49">
        <f t="shared" si="60"/>
        <v>29968068.192608494</v>
      </c>
      <c r="E174" s="59">
        <v>2286486000</v>
      </c>
      <c r="F174" s="49">
        <f t="shared" si="84"/>
        <v>29790129.762209516</v>
      </c>
      <c r="G174" s="49">
        <f t="shared" si="61"/>
        <v>59758198</v>
      </c>
      <c r="H174" s="50">
        <v>135308671.5828205</v>
      </c>
      <c r="I174" s="51">
        <f t="shared" si="62"/>
        <v>0.44164351996777135</v>
      </c>
      <c r="J174" s="28">
        <f t="shared" si="63"/>
        <v>135308672</v>
      </c>
      <c r="K174" s="28">
        <f t="shared" si="64"/>
        <v>59758198</v>
      </c>
      <c r="L174" s="52">
        <f t="shared" si="65"/>
        <v>44.16</v>
      </c>
      <c r="M174" s="91"/>
      <c r="N174" s="53">
        <v>59663667</v>
      </c>
      <c r="O174" s="54">
        <v>3.4799999999999998E-2</v>
      </c>
      <c r="P174" s="28">
        <f t="shared" si="66"/>
        <v>61739963</v>
      </c>
      <c r="Q174" s="55">
        <f t="shared" si="67"/>
        <v>45.628977269361371</v>
      </c>
      <c r="R174" s="55">
        <f t="shared" si="68"/>
        <v>0</v>
      </c>
      <c r="S174" s="56">
        <f t="shared" si="69"/>
        <v>0</v>
      </c>
      <c r="T174" s="28">
        <f t="shared" si="70"/>
        <v>0</v>
      </c>
      <c r="U174" s="57">
        <f t="shared" si="71"/>
        <v>1981765</v>
      </c>
      <c r="V174" s="57" t="e">
        <f t="shared" si="57"/>
        <v>#REF!</v>
      </c>
      <c r="W174" s="57">
        <f t="shared" si="72"/>
        <v>0</v>
      </c>
      <c r="X174" s="50" t="e">
        <f t="shared" si="73"/>
        <v>#REF!</v>
      </c>
      <c r="Y174" s="58" t="e">
        <f t="shared" si="74"/>
        <v>#REF!</v>
      </c>
      <c r="AA174" s="28">
        <f t="shared" si="75"/>
        <v>0</v>
      </c>
      <c r="AB174" s="28">
        <f t="shared" si="76"/>
        <v>0</v>
      </c>
      <c r="AC174" s="28" t="e">
        <f t="shared" si="77"/>
        <v>#REF!</v>
      </c>
      <c r="AD174" s="55" t="e">
        <f t="shared" si="78"/>
        <v>#REF!</v>
      </c>
      <c r="AG174" s="61" t="str">
        <f t="shared" si="79"/>
        <v>165</v>
      </c>
      <c r="AH174" s="62" t="str">
        <f t="shared" si="80"/>
        <v>Malden</v>
      </c>
      <c r="AI174" s="63">
        <f t="shared" si="81"/>
        <v>0.44164351996777135</v>
      </c>
      <c r="AJ174" s="64">
        <f t="shared" si="58"/>
        <v>44.16</v>
      </c>
      <c r="AK174" s="63">
        <f t="shared" si="82"/>
        <v>3.4799999999999998E-2</v>
      </c>
      <c r="AL174" s="57" t="e">
        <f t="shared" si="59"/>
        <v>#REF!</v>
      </c>
      <c r="AM174" s="65" t="e">
        <f t="shared" si="83"/>
        <v>#REF!</v>
      </c>
      <c r="AR174" s="49"/>
    </row>
    <row r="175" spans="1:44" ht="12.75" customHeight="1" x14ac:dyDescent="0.3">
      <c r="A175" s="48">
        <v>166</v>
      </c>
      <c r="B175" s="48" t="s">
        <v>229</v>
      </c>
      <c r="C175" s="49">
        <v>3598193300</v>
      </c>
      <c r="D175" s="49">
        <f t="shared" si="60"/>
        <v>9683565.8595138546</v>
      </c>
      <c r="E175" s="59">
        <v>1147638000</v>
      </c>
      <c r="F175" s="49">
        <f t="shared" si="84"/>
        <v>14952326.38207389</v>
      </c>
      <c r="G175" s="49">
        <f t="shared" si="61"/>
        <v>24635892</v>
      </c>
      <c r="H175" s="50">
        <v>8801483.3698050734</v>
      </c>
      <c r="I175" s="51">
        <f t="shared" si="62"/>
        <v>2.7990613587383977</v>
      </c>
      <c r="J175" s="28">
        <f t="shared" si="63"/>
        <v>8801483</v>
      </c>
      <c r="K175" s="28">
        <f t="shared" si="64"/>
        <v>8801483</v>
      </c>
      <c r="L175" s="52">
        <f t="shared" si="65"/>
        <v>100</v>
      </c>
      <c r="M175" s="91"/>
      <c r="N175" s="53">
        <v>7115783</v>
      </c>
      <c r="O175" s="54">
        <v>4.3099999999999999E-2</v>
      </c>
      <c r="P175" s="28">
        <f t="shared" si="66"/>
        <v>7422473</v>
      </c>
      <c r="Q175" s="55">
        <f t="shared" si="67"/>
        <v>84.332068676786989</v>
      </c>
      <c r="R175" s="55">
        <f t="shared" si="68"/>
        <v>15.667931323213011</v>
      </c>
      <c r="S175" s="56">
        <f t="shared" si="69"/>
        <v>0.02</v>
      </c>
      <c r="T175" s="28">
        <f t="shared" si="70"/>
        <v>142316</v>
      </c>
      <c r="U175" s="57">
        <f t="shared" si="71"/>
        <v>0</v>
      </c>
      <c r="V175" s="57" t="e">
        <f t="shared" si="57"/>
        <v>#REF!</v>
      </c>
      <c r="W175" s="57">
        <f t="shared" si="72"/>
        <v>1236694</v>
      </c>
      <c r="X175" s="50" t="e">
        <f t="shared" si="73"/>
        <v>#REF!</v>
      </c>
      <c r="Y175" s="58" t="e">
        <f t="shared" si="74"/>
        <v>#REF!</v>
      </c>
      <c r="AA175" s="28">
        <f t="shared" si="75"/>
        <v>-1379010</v>
      </c>
      <c r="AB175" s="28">
        <f t="shared" si="76"/>
        <v>0</v>
      </c>
      <c r="AC175" s="28">
        <f t="shared" si="77"/>
        <v>0</v>
      </c>
      <c r="AD175" s="55" t="e">
        <f t="shared" si="78"/>
        <v>#REF!</v>
      </c>
      <c r="AG175" s="61" t="str">
        <f t="shared" si="79"/>
        <v>166</v>
      </c>
      <c r="AH175" s="62" t="str">
        <f t="shared" si="80"/>
        <v>Manchester</v>
      </c>
      <c r="AI175" s="63">
        <f t="shared" si="81"/>
        <v>2.7990613587383977</v>
      </c>
      <c r="AJ175" s="64">
        <f t="shared" si="58"/>
        <v>100</v>
      </c>
      <c r="AK175" s="63">
        <f t="shared" si="82"/>
        <v>4.3099999999999999E-2</v>
      </c>
      <c r="AL175" s="57" t="e">
        <f t="shared" si="59"/>
        <v>#REF!</v>
      </c>
      <c r="AM175" s="65" t="e">
        <f t="shared" si="83"/>
        <v>#REF!</v>
      </c>
      <c r="AR175" s="49"/>
    </row>
    <row r="176" spans="1:44" ht="12.75" customHeight="1" x14ac:dyDescent="0.3">
      <c r="A176" s="48">
        <v>167</v>
      </c>
      <c r="B176" s="48" t="s">
        <v>230</v>
      </c>
      <c r="C176" s="49">
        <v>5797594100</v>
      </c>
      <c r="D176" s="49">
        <f t="shared" si="60"/>
        <v>15602659.33852941</v>
      </c>
      <c r="E176" s="59">
        <v>1448821000</v>
      </c>
      <c r="F176" s="49">
        <f t="shared" si="84"/>
        <v>18876374.310717035</v>
      </c>
      <c r="G176" s="49">
        <f t="shared" si="61"/>
        <v>34479034</v>
      </c>
      <c r="H176" s="50">
        <v>47879556.546874955</v>
      </c>
      <c r="I176" s="51">
        <f t="shared" si="62"/>
        <v>0.72012016164444625</v>
      </c>
      <c r="J176" s="28">
        <f t="shared" si="63"/>
        <v>47879557</v>
      </c>
      <c r="K176" s="28">
        <f t="shared" si="64"/>
        <v>34479034</v>
      </c>
      <c r="L176" s="52">
        <f t="shared" si="65"/>
        <v>72.010000000000005</v>
      </c>
      <c r="M176" s="91"/>
      <c r="N176" s="53">
        <v>36579438</v>
      </c>
      <c r="O176" s="54">
        <v>4.2799999999999991E-2</v>
      </c>
      <c r="P176" s="28">
        <f t="shared" si="66"/>
        <v>38145038</v>
      </c>
      <c r="Q176" s="55">
        <f t="shared" si="67"/>
        <v>79.66873703739364</v>
      </c>
      <c r="R176" s="55">
        <f t="shared" si="68"/>
        <v>0</v>
      </c>
      <c r="S176" s="56">
        <f t="shared" si="69"/>
        <v>0</v>
      </c>
      <c r="T176" s="28">
        <f t="shared" si="70"/>
        <v>0</v>
      </c>
      <c r="U176" s="57">
        <f t="shared" si="71"/>
        <v>3666004</v>
      </c>
      <c r="V176" s="57" t="e">
        <f t="shared" si="57"/>
        <v>#REF!</v>
      </c>
      <c r="W176" s="57">
        <f t="shared" si="72"/>
        <v>0</v>
      </c>
      <c r="X176" s="50" t="e">
        <f t="shared" si="73"/>
        <v>#REF!</v>
      </c>
      <c r="Y176" s="58" t="e">
        <f t="shared" si="74"/>
        <v>#REF!</v>
      </c>
      <c r="AA176" s="28">
        <f t="shared" si="75"/>
        <v>0</v>
      </c>
      <c r="AB176" s="28">
        <f t="shared" si="76"/>
        <v>0</v>
      </c>
      <c r="AC176" s="28" t="e">
        <f t="shared" si="77"/>
        <v>#REF!</v>
      </c>
      <c r="AD176" s="55" t="e">
        <f t="shared" si="78"/>
        <v>#REF!</v>
      </c>
      <c r="AG176" s="61" t="str">
        <f t="shared" si="79"/>
        <v>167</v>
      </c>
      <c r="AH176" s="62" t="str">
        <f t="shared" si="80"/>
        <v>Mansfield</v>
      </c>
      <c r="AI176" s="63">
        <f t="shared" si="81"/>
        <v>0.72012016164444625</v>
      </c>
      <c r="AJ176" s="64">
        <f t="shared" si="58"/>
        <v>72.010000000000005</v>
      </c>
      <c r="AK176" s="63">
        <f t="shared" si="82"/>
        <v>4.2799999999999991E-2</v>
      </c>
      <c r="AL176" s="57" t="e">
        <f t="shared" si="59"/>
        <v>#REF!</v>
      </c>
      <c r="AM176" s="65" t="e">
        <f t="shared" si="83"/>
        <v>#REF!</v>
      </c>
      <c r="AR176" s="49"/>
    </row>
    <row r="177" spans="1:44" ht="12.75" customHeight="1" x14ac:dyDescent="0.3">
      <c r="A177" s="48">
        <v>168</v>
      </c>
      <c r="B177" s="48" t="s">
        <v>231</v>
      </c>
      <c r="C177" s="49">
        <v>9503624700</v>
      </c>
      <c r="D177" s="49">
        <f t="shared" si="60"/>
        <v>25576440.178061754</v>
      </c>
      <c r="E177" s="59">
        <v>2427184000</v>
      </c>
      <c r="F177" s="49">
        <f t="shared" si="84"/>
        <v>31623253.462631628</v>
      </c>
      <c r="G177" s="49">
        <f t="shared" si="61"/>
        <v>57199694</v>
      </c>
      <c r="H177" s="50">
        <v>34113103.402665854</v>
      </c>
      <c r="I177" s="51">
        <f t="shared" si="62"/>
        <v>1.6767660603851711</v>
      </c>
      <c r="J177" s="28">
        <f t="shared" si="63"/>
        <v>34113103</v>
      </c>
      <c r="K177" s="28">
        <f t="shared" si="64"/>
        <v>34113103</v>
      </c>
      <c r="L177" s="52">
        <f t="shared" si="65"/>
        <v>100</v>
      </c>
      <c r="M177" s="91"/>
      <c r="N177" s="53">
        <v>27580236</v>
      </c>
      <c r="O177" s="54">
        <v>2.46E-2</v>
      </c>
      <c r="P177" s="28">
        <f t="shared" si="66"/>
        <v>28258710</v>
      </c>
      <c r="Q177" s="55">
        <f t="shared" si="67"/>
        <v>82.838285530455877</v>
      </c>
      <c r="R177" s="55">
        <f t="shared" si="68"/>
        <v>17.161714469544123</v>
      </c>
      <c r="S177" s="56">
        <f t="shared" si="69"/>
        <v>0.02</v>
      </c>
      <c r="T177" s="28">
        <f t="shared" si="70"/>
        <v>551605</v>
      </c>
      <c r="U177" s="57">
        <f t="shared" si="71"/>
        <v>0</v>
      </c>
      <c r="V177" s="57" t="e">
        <f t="shared" si="57"/>
        <v>#REF!</v>
      </c>
      <c r="W177" s="57">
        <f t="shared" si="72"/>
        <v>0</v>
      </c>
      <c r="X177" s="50" t="e">
        <f t="shared" si="73"/>
        <v>#REF!</v>
      </c>
      <c r="Y177" s="58" t="e">
        <f t="shared" si="74"/>
        <v>#REF!</v>
      </c>
      <c r="AA177" s="28">
        <f t="shared" si="75"/>
        <v>-5854393</v>
      </c>
      <c r="AB177" s="28">
        <f t="shared" si="76"/>
        <v>-5302788</v>
      </c>
      <c r="AC177" s="28">
        <f t="shared" si="77"/>
        <v>0</v>
      </c>
      <c r="AD177" s="55" t="e">
        <f t="shared" si="78"/>
        <v>#REF!</v>
      </c>
      <c r="AG177" s="61" t="str">
        <f t="shared" si="79"/>
        <v>168</v>
      </c>
      <c r="AH177" s="62" t="str">
        <f t="shared" si="80"/>
        <v>Marblehead</v>
      </c>
      <c r="AI177" s="63">
        <f t="shared" si="81"/>
        <v>1.6767660603851711</v>
      </c>
      <c r="AJ177" s="64">
        <f t="shared" si="58"/>
        <v>100</v>
      </c>
      <c r="AK177" s="63">
        <f t="shared" si="82"/>
        <v>2.46E-2</v>
      </c>
      <c r="AL177" s="57" t="e">
        <f t="shared" si="59"/>
        <v>#REF!</v>
      </c>
      <c r="AM177" s="65" t="e">
        <f t="shared" si="83"/>
        <v>#REF!</v>
      </c>
      <c r="AR177" s="49"/>
    </row>
    <row r="178" spans="1:44" ht="12.75" customHeight="1" x14ac:dyDescent="0.3">
      <c r="A178" s="48">
        <v>169</v>
      </c>
      <c r="B178" s="48" t="s">
        <v>232</v>
      </c>
      <c r="C178" s="49">
        <v>2653297800</v>
      </c>
      <c r="D178" s="49">
        <f t="shared" si="60"/>
        <v>7140634.7155399406</v>
      </c>
      <c r="E178" s="59">
        <v>418736000</v>
      </c>
      <c r="F178" s="49">
        <f t="shared" si="84"/>
        <v>5455620.4481936749</v>
      </c>
      <c r="G178" s="49">
        <f t="shared" si="61"/>
        <v>12596255</v>
      </c>
      <c r="H178" s="50">
        <v>10389955.091142099</v>
      </c>
      <c r="I178" s="51">
        <f t="shared" si="62"/>
        <v>1.212349321003213</v>
      </c>
      <c r="J178" s="28">
        <f t="shared" si="63"/>
        <v>10389955</v>
      </c>
      <c r="K178" s="28">
        <f t="shared" si="64"/>
        <v>10389955</v>
      </c>
      <c r="L178" s="52">
        <f t="shared" si="65"/>
        <v>100</v>
      </c>
      <c r="M178" s="91"/>
      <c r="N178" s="53">
        <v>7801017</v>
      </c>
      <c r="O178" s="54">
        <v>4.3299999999999998E-2</v>
      </c>
      <c r="P178" s="28">
        <f t="shared" si="66"/>
        <v>8138801</v>
      </c>
      <c r="Q178" s="55">
        <f t="shared" si="67"/>
        <v>78.333360718167981</v>
      </c>
      <c r="R178" s="55">
        <f t="shared" si="68"/>
        <v>21.666639281832019</v>
      </c>
      <c r="S178" s="56">
        <f t="shared" si="69"/>
        <v>0.02</v>
      </c>
      <c r="T178" s="28">
        <f t="shared" si="70"/>
        <v>156020</v>
      </c>
      <c r="U178" s="57">
        <f t="shared" si="71"/>
        <v>0</v>
      </c>
      <c r="V178" s="57" t="e">
        <f t="shared" si="57"/>
        <v>#REF!</v>
      </c>
      <c r="W178" s="57">
        <f t="shared" si="72"/>
        <v>0</v>
      </c>
      <c r="X178" s="50" t="e">
        <f t="shared" si="73"/>
        <v>#REF!</v>
      </c>
      <c r="Y178" s="58" t="e">
        <f t="shared" si="74"/>
        <v>#REF!</v>
      </c>
      <c r="AA178" s="28">
        <f t="shared" si="75"/>
        <v>-2251154</v>
      </c>
      <c r="AB178" s="28">
        <f t="shared" si="76"/>
        <v>-2095134</v>
      </c>
      <c r="AC178" s="28">
        <f t="shared" si="77"/>
        <v>0</v>
      </c>
      <c r="AD178" s="55" t="e">
        <f t="shared" si="78"/>
        <v>#REF!</v>
      </c>
      <c r="AG178" s="61" t="str">
        <f t="shared" si="79"/>
        <v>169</v>
      </c>
      <c r="AH178" s="62" t="str">
        <f t="shared" si="80"/>
        <v>Marion</v>
      </c>
      <c r="AI178" s="63">
        <f t="shared" si="81"/>
        <v>1.212349321003213</v>
      </c>
      <c r="AJ178" s="64">
        <f t="shared" si="58"/>
        <v>100</v>
      </c>
      <c r="AK178" s="63">
        <f t="shared" si="82"/>
        <v>4.3299999999999998E-2</v>
      </c>
      <c r="AL178" s="57" t="e">
        <f t="shared" si="59"/>
        <v>#REF!</v>
      </c>
      <c r="AM178" s="65" t="e">
        <f t="shared" si="83"/>
        <v>#REF!</v>
      </c>
      <c r="AR178" s="49"/>
    </row>
    <row r="179" spans="1:44" ht="12.75" customHeight="1" x14ac:dyDescent="0.3">
      <c r="A179" s="48">
        <v>170</v>
      </c>
      <c r="B179" s="48" t="s">
        <v>233</v>
      </c>
      <c r="C179" s="49">
        <v>9121416700</v>
      </c>
      <c r="D179" s="49">
        <f t="shared" si="60"/>
        <v>24547830.531094462</v>
      </c>
      <c r="E179" s="59">
        <v>1812499000</v>
      </c>
      <c r="F179" s="49">
        <f t="shared" si="84"/>
        <v>23614656.028453697</v>
      </c>
      <c r="G179" s="49">
        <f t="shared" si="61"/>
        <v>48162487</v>
      </c>
      <c r="H179" s="50">
        <v>112294700.78597791</v>
      </c>
      <c r="I179" s="51">
        <f t="shared" si="62"/>
        <v>0.42889367586269916</v>
      </c>
      <c r="J179" s="28">
        <f t="shared" si="63"/>
        <v>112294701</v>
      </c>
      <c r="K179" s="28">
        <f t="shared" si="64"/>
        <v>48162487</v>
      </c>
      <c r="L179" s="52">
        <f t="shared" si="65"/>
        <v>42.89</v>
      </c>
      <c r="M179" s="91"/>
      <c r="N179" s="53">
        <v>49663705</v>
      </c>
      <c r="O179" s="54">
        <v>4.7199999999999999E-2</v>
      </c>
      <c r="P179" s="28">
        <f t="shared" si="66"/>
        <v>52007832</v>
      </c>
      <c r="Q179" s="55">
        <f t="shared" si="67"/>
        <v>46.313701034852528</v>
      </c>
      <c r="R179" s="55">
        <f t="shared" si="68"/>
        <v>0</v>
      </c>
      <c r="S179" s="56">
        <f t="shared" si="69"/>
        <v>0</v>
      </c>
      <c r="T179" s="28">
        <f t="shared" si="70"/>
        <v>0</v>
      </c>
      <c r="U179" s="57">
        <f t="shared" si="71"/>
        <v>3845345</v>
      </c>
      <c r="V179" s="57" t="e">
        <f t="shared" si="57"/>
        <v>#REF!</v>
      </c>
      <c r="W179" s="57">
        <f t="shared" si="72"/>
        <v>0</v>
      </c>
      <c r="X179" s="50" t="e">
        <f t="shared" si="73"/>
        <v>#REF!</v>
      </c>
      <c r="Y179" s="58" t="e">
        <f t="shared" si="74"/>
        <v>#REF!</v>
      </c>
      <c r="AA179" s="28">
        <f t="shared" si="75"/>
        <v>0</v>
      </c>
      <c r="AB179" s="28">
        <f t="shared" si="76"/>
        <v>0</v>
      </c>
      <c r="AC179" s="28" t="e">
        <f t="shared" si="77"/>
        <v>#REF!</v>
      </c>
      <c r="AD179" s="55" t="e">
        <f t="shared" si="78"/>
        <v>#REF!</v>
      </c>
      <c r="AG179" s="61" t="str">
        <f t="shared" si="79"/>
        <v>170</v>
      </c>
      <c r="AH179" s="62" t="str">
        <f t="shared" si="80"/>
        <v>Marlborough</v>
      </c>
      <c r="AI179" s="63">
        <f t="shared" si="81"/>
        <v>0.42889367586269916</v>
      </c>
      <c r="AJ179" s="64">
        <f t="shared" si="58"/>
        <v>42.89</v>
      </c>
      <c r="AK179" s="63">
        <f t="shared" si="82"/>
        <v>4.7199999999999999E-2</v>
      </c>
      <c r="AL179" s="57" t="e">
        <f t="shared" si="59"/>
        <v>#REF!</v>
      </c>
      <c r="AM179" s="65" t="e">
        <f t="shared" si="83"/>
        <v>#REF!</v>
      </c>
      <c r="AR179" s="49"/>
    </row>
    <row r="180" spans="1:44" ht="12.75" customHeight="1" x14ac:dyDescent="0.3">
      <c r="A180" s="48">
        <v>171</v>
      </c>
      <c r="B180" s="48" t="s">
        <v>234</v>
      </c>
      <c r="C180" s="49">
        <v>8350383800</v>
      </c>
      <c r="D180" s="49">
        <f t="shared" si="60"/>
        <v>22472803.637180239</v>
      </c>
      <c r="E180" s="59">
        <v>1667764000</v>
      </c>
      <c r="F180" s="49">
        <f t="shared" si="84"/>
        <v>21728935.131350722</v>
      </c>
      <c r="G180" s="49">
        <f t="shared" si="61"/>
        <v>44201739</v>
      </c>
      <c r="H180" s="50">
        <v>52084938.135234915</v>
      </c>
      <c r="I180" s="51">
        <f t="shared" si="62"/>
        <v>0.84864724011446957</v>
      </c>
      <c r="J180" s="28">
        <f t="shared" si="63"/>
        <v>52084938</v>
      </c>
      <c r="K180" s="28">
        <f t="shared" si="64"/>
        <v>44201739</v>
      </c>
      <c r="L180" s="52">
        <f t="shared" si="65"/>
        <v>84.86</v>
      </c>
      <c r="M180" s="91"/>
      <c r="N180" s="53">
        <v>40461057</v>
      </c>
      <c r="O180" s="54">
        <v>5.2200000000000003E-2</v>
      </c>
      <c r="P180" s="28">
        <f t="shared" si="66"/>
        <v>42573124</v>
      </c>
      <c r="Q180" s="55">
        <f t="shared" si="67"/>
        <v>81.73787955639277</v>
      </c>
      <c r="R180" s="55">
        <f t="shared" si="68"/>
        <v>3.1221204436072298</v>
      </c>
      <c r="S180" s="56">
        <f t="shared" si="69"/>
        <v>0.01</v>
      </c>
      <c r="T180" s="28">
        <f t="shared" si="70"/>
        <v>404611</v>
      </c>
      <c r="U180" s="57">
        <f t="shared" si="71"/>
        <v>0</v>
      </c>
      <c r="V180" s="57" t="e">
        <f t="shared" si="57"/>
        <v>#REF!</v>
      </c>
      <c r="W180" s="57">
        <f t="shared" si="72"/>
        <v>0</v>
      </c>
      <c r="X180" s="50" t="e">
        <f t="shared" si="73"/>
        <v>#REF!</v>
      </c>
      <c r="Y180" s="58" t="e">
        <f t="shared" si="74"/>
        <v>#REF!</v>
      </c>
      <c r="AA180" s="28">
        <f t="shared" si="75"/>
        <v>-1628615</v>
      </c>
      <c r="AB180" s="28">
        <f t="shared" si="76"/>
        <v>-1224004</v>
      </c>
      <c r="AC180" s="28">
        <f t="shared" si="77"/>
        <v>0</v>
      </c>
      <c r="AD180" s="55" t="e">
        <f t="shared" si="78"/>
        <v>#REF!</v>
      </c>
      <c r="AG180" s="61" t="str">
        <f t="shared" si="79"/>
        <v>171</v>
      </c>
      <c r="AH180" s="62" t="str">
        <f t="shared" si="80"/>
        <v>Marshfield</v>
      </c>
      <c r="AI180" s="63">
        <f t="shared" si="81"/>
        <v>0.84864724011446957</v>
      </c>
      <c r="AJ180" s="64">
        <f t="shared" si="58"/>
        <v>84.86</v>
      </c>
      <c r="AK180" s="63">
        <f t="shared" si="82"/>
        <v>5.2200000000000003E-2</v>
      </c>
      <c r="AL180" s="57" t="e">
        <f t="shared" si="59"/>
        <v>#REF!</v>
      </c>
      <c r="AM180" s="65" t="e">
        <f t="shared" si="83"/>
        <v>#REF!</v>
      </c>
      <c r="AR180" s="49"/>
    </row>
    <row r="181" spans="1:44" ht="12.75" customHeight="1" x14ac:dyDescent="0.3">
      <c r="A181" s="48">
        <v>172</v>
      </c>
      <c r="B181" s="48" t="s">
        <v>235</v>
      </c>
      <c r="C181" s="49">
        <v>10032766100</v>
      </c>
      <c r="D181" s="49">
        <f t="shared" si="60"/>
        <v>27000481.403388742</v>
      </c>
      <c r="E181" s="59">
        <v>864954000</v>
      </c>
      <c r="F181" s="49">
        <f t="shared" si="84"/>
        <v>11269297.908818234</v>
      </c>
      <c r="G181" s="49">
        <f t="shared" si="61"/>
        <v>38269779</v>
      </c>
      <c r="H181" s="50">
        <v>23213682.035004728</v>
      </c>
      <c r="I181" s="51">
        <f t="shared" si="62"/>
        <v>1.6485871970802242</v>
      </c>
      <c r="J181" s="28">
        <f t="shared" si="63"/>
        <v>23213682</v>
      </c>
      <c r="K181" s="28">
        <f t="shared" si="64"/>
        <v>23213682</v>
      </c>
      <c r="L181" s="52">
        <f t="shared" si="65"/>
        <v>100</v>
      </c>
      <c r="M181" s="91"/>
      <c r="N181" s="53">
        <v>18209471</v>
      </c>
      <c r="O181" s="54">
        <v>5.5599999999999997E-2</v>
      </c>
      <c r="P181" s="28">
        <f t="shared" si="66"/>
        <v>19221918</v>
      </c>
      <c r="Q181" s="55">
        <f t="shared" si="67"/>
        <v>82.804261603198469</v>
      </c>
      <c r="R181" s="55">
        <f t="shared" si="68"/>
        <v>17.195738396801531</v>
      </c>
      <c r="S181" s="56">
        <f t="shared" si="69"/>
        <v>0.02</v>
      </c>
      <c r="T181" s="28">
        <f t="shared" si="70"/>
        <v>364189</v>
      </c>
      <c r="U181" s="57">
        <f t="shared" si="71"/>
        <v>0</v>
      </c>
      <c r="V181" s="57" t="e">
        <f t="shared" si="57"/>
        <v>#REF!</v>
      </c>
      <c r="W181" s="57">
        <f t="shared" si="72"/>
        <v>0</v>
      </c>
      <c r="X181" s="50" t="e">
        <f t="shared" si="73"/>
        <v>#REF!</v>
      </c>
      <c r="Y181" s="58" t="e">
        <f t="shared" si="74"/>
        <v>#REF!</v>
      </c>
      <c r="AA181" s="28">
        <f t="shared" si="75"/>
        <v>-3991764</v>
      </c>
      <c r="AB181" s="28">
        <f t="shared" si="76"/>
        <v>-3627575</v>
      </c>
      <c r="AC181" s="28">
        <f t="shared" si="77"/>
        <v>0</v>
      </c>
      <c r="AD181" s="55" t="e">
        <f t="shared" si="78"/>
        <v>#REF!</v>
      </c>
      <c r="AG181" s="61" t="str">
        <f t="shared" si="79"/>
        <v>172</v>
      </c>
      <c r="AH181" s="62" t="str">
        <f t="shared" si="80"/>
        <v>Mashpee</v>
      </c>
      <c r="AI181" s="63">
        <f t="shared" si="81"/>
        <v>1.6485871970802242</v>
      </c>
      <c r="AJ181" s="64">
        <f t="shared" si="58"/>
        <v>100</v>
      </c>
      <c r="AK181" s="63">
        <f t="shared" si="82"/>
        <v>5.5599999999999997E-2</v>
      </c>
      <c r="AL181" s="57" t="e">
        <f t="shared" si="59"/>
        <v>#REF!</v>
      </c>
      <c r="AM181" s="65" t="e">
        <f t="shared" si="83"/>
        <v>#REF!</v>
      </c>
      <c r="AR181" s="49"/>
    </row>
    <row r="182" spans="1:44" ht="12.75" customHeight="1" x14ac:dyDescent="0.3">
      <c r="A182" s="48">
        <v>173</v>
      </c>
      <c r="B182" s="48" t="s">
        <v>236</v>
      </c>
      <c r="C182" s="49">
        <v>2833849800</v>
      </c>
      <c r="D182" s="49">
        <f t="shared" si="60"/>
        <v>7626541.6797563843</v>
      </c>
      <c r="E182" s="59">
        <v>480223000</v>
      </c>
      <c r="F182" s="49">
        <f t="shared" si="84"/>
        <v>6256721.2240956379</v>
      </c>
      <c r="G182" s="49">
        <f t="shared" si="61"/>
        <v>13883263</v>
      </c>
      <c r="H182" s="50">
        <v>10144392.282394724</v>
      </c>
      <c r="I182" s="51">
        <f t="shared" si="62"/>
        <v>1.3685652736531069</v>
      </c>
      <c r="J182" s="28">
        <f t="shared" si="63"/>
        <v>10144392</v>
      </c>
      <c r="K182" s="28">
        <f t="shared" si="64"/>
        <v>10144392</v>
      </c>
      <c r="L182" s="52">
        <f t="shared" si="65"/>
        <v>100</v>
      </c>
      <c r="M182" s="91"/>
      <c r="N182" s="53">
        <v>8412925</v>
      </c>
      <c r="O182" s="54">
        <v>4.3299999999999998E-2</v>
      </c>
      <c r="P182" s="28">
        <f t="shared" si="66"/>
        <v>8777205</v>
      </c>
      <c r="Q182" s="55">
        <f t="shared" si="67"/>
        <v>86.522728574214995</v>
      </c>
      <c r="R182" s="55">
        <f t="shared" si="68"/>
        <v>13.477271425785005</v>
      </c>
      <c r="S182" s="56">
        <f t="shared" si="69"/>
        <v>0.02</v>
      </c>
      <c r="T182" s="28">
        <f t="shared" si="70"/>
        <v>168259</v>
      </c>
      <c r="U182" s="57">
        <f t="shared" si="71"/>
        <v>0</v>
      </c>
      <c r="V182" s="57" t="e">
        <f t="shared" si="57"/>
        <v>#REF!</v>
      </c>
      <c r="W182" s="57">
        <f t="shared" si="72"/>
        <v>0</v>
      </c>
      <c r="X182" s="50" t="e">
        <f t="shared" si="73"/>
        <v>#REF!</v>
      </c>
      <c r="Y182" s="58" t="e">
        <f t="shared" si="74"/>
        <v>#REF!</v>
      </c>
      <c r="AA182" s="28">
        <f t="shared" si="75"/>
        <v>-1367187</v>
      </c>
      <c r="AB182" s="28">
        <f t="shared" si="76"/>
        <v>-1198928</v>
      </c>
      <c r="AC182" s="28">
        <f t="shared" si="77"/>
        <v>0</v>
      </c>
      <c r="AD182" s="55" t="e">
        <f t="shared" si="78"/>
        <v>#REF!</v>
      </c>
      <c r="AG182" s="61" t="str">
        <f t="shared" si="79"/>
        <v>173</v>
      </c>
      <c r="AH182" s="62" t="str">
        <f t="shared" si="80"/>
        <v>Mattapoisett</v>
      </c>
      <c r="AI182" s="63">
        <f t="shared" si="81"/>
        <v>1.3685652736531069</v>
      </c>
      <c r="AJ182" s="64">
        <f t="shared" si="58"/>
        <v>100</v>
      </c>
      <c r="AK182" s="63">
        <f t="shared" si="82"/>
        <v>4.3299999999999998E-2</v>
      </c>
      <c r="AL182" s="57" t="e">
        <f t="shared" si="59"/>
        <v>#REF!</v>
      </c>
      <c r="AM182" s="65" t="e">
        <f t="shared" si="83"/>
        <v>#REF!</v>
      </c>
      <c r="AR182" s="49"/>
    </row>
    <row r="183" spans="1:44" ht="12.75" customHeight="1" x14ac:dyDescent="0.3">
      <c r="A183" s="48">
        <v>174</v>
      </c>
      <c r="B183" s="48" t="s">
        <v>237</v>
      </c>
      <c r="C183" s="49">
        <v>2226654200</v>
      </c>
      <c r="D183" s="49">
        <f t="shared" si="60"/>
        <v>5992438.6474909885</v>
      </c>
      <c r="E183" s="59">
        <v>571726000</v>
      </c>
      <c r="F183" s="49">
        <f t="shared" si="84"/>
        <v>7448893.9483683687</v>
      </c>
      <c r="G183" s="49">
        <f t="shared" si="61"/>
        <v>13441333</v>
      </c>
      <c r="H183" s="50">
        <v>20148892.699252959</v>
      </c>
      <c r="I183" s="51">
        <f t="shared" si="62"/>
        <v>0.66710033154816251</v>
      </c>
      <c r="J183" s="28">
        <f t="shared" si="63"/>
        <v>20148893</v>
      </c>
      <c r="K183" s="28">
        <f t="shared" si="64"/>
        <v>13441333</v>
      </c>
      <c r="L183" s="52">
        <f t="shared" si="65"/>
        <v>66.709999999999994</v>
      </c>
      <c r="M183" s="91"/>
      <c r="N183" s="53">
        <v>13876493</v>
      </c>
      <c r="O183" s="54">
        <v>3.9899999999999998E-2</v>
      </c>
      <c r="P183" s="28">
        <f t="shared" si="66"/>
        <v>14430165</v>
      </c>
      <c r="Q183" s="55">
        <f t="shared" si="67"/>
        <v>71.617657681680015</v>
      </c>
      <c r="R183" s="55">
        <f t="shared" si="68"/>
        <v>0</v>
      </c>
      <c r="S183" s="56">
        <f t="shared" si="69"/>
        <v>0</v>
      </c>
      <c r="T183" s="28">
        <f t="shared" si="70"/>
        <v>0</v>
      </c>
      <c r="U183" s="57">
        <f t="shared" si="71"/>
        <v>988832</v>
      </c>
      <c r="V183" s="57" t="e">
        <f t="shared" si="57"/>
        <v>#REF!</v>
      </c>
      <c r="W183" s="57">
        <f t="shared" si="72"/>
        <v>0</v>
      </c>
      <c r="X183" s="50" t="e">
        <f t="shared" si="73"/>
        <v>#REF!</v>
      </c>
      <c r="Y183" s="58" t="e">
        <f t="shared" si="74"/>
        <v>#REF!</v>
      </c>
      <c r="AA183" s="28">
        <f t="shared" si="75"/>
        <v>0</v>
      </c>
      <c r="AB183" s="28">
        <f t="shared" si="76"/>
        <v>0</v>
      </c>
      <c r="AC183" s="28" t="e">
        <f t="shared" si="77"/>
        <v>#REF!</v>
      </c>
      <c r="AD183" s="55" t="e">
        <f t="shared" si="78"/>
        <v>#REF!</v>
      </c>
      <c r="AG183" s="61" t="str">
        <f t="shared" si="79"/>
        <v>174</v>
      </c>
      <c r="AH183" s="62" t="str">
        <f t="shared" si="80"/>
        <v>Maynard</v>
      </c>
      <c r="AI183" s="63">
        <f t="shared" si="81"/>
        <v>0.66710033154816251</v>
      </c>
      <c r="AJ183" s="64">
        <f t="shared" si="58"/>
        <v>66.709999999999994</v>
      </c>
      <c r="AK183" s="63">
        <f t="shared" si="82"/>
        <v>3.9899999999999998E-2</v>
      </c>
      <c r="AL183" s="57" t="e">
        <f t="shared" si="59"/>
        <v>#REF!</v>
      </c>
      <c r="AM183" s="65" t="e">
        <f t="shared" si="83"/>
        <v>#REF!</v>
      </c>
      <c r="AR183" s="49"/>
    </row>
    <row r="184" spans="1:44" ht="12.75" customHeight="1" x14ac:dyDescent="0.3">
      <c r="A184" s="48">
        <v>175</v>
      </c>
      <c r="B184" s="48" t="s">
        <v>238</v>
      </c>
      <c r="C184" s="49">
        <v>4104880400</v>
      </c>
      <c r="D184" s="49">
        <f t="shared" si="60"/>
        <v>11047177.398398129</v>
      </c>
      <c r="E184" s="59">
        <v>1556716000</v>
      </c>
      <c r="F184" s="49">
        <f t="shared" si="84"/>
        <v>20282114.844747681</v>
      </c>
      <c r="G184" s="49">
        <f t="shared" si="61"/>
        <v>31329292</v>
      </c>
      <c r="H184" s="50">
        <v>31340791.121123649</v>
      </c>
      <c r="I184" s="51">
        <f t="shared" si="62"/>
        <v>0.99963309410157486</v>
      </c>
      <c r="J184" s="28">
        <f t="shared" si="63"/>
        <v>31340791</v>
      </c>
      <c r="K184" s="28">
        <f t="shared" si="64"/>
        <v>31329292</v>
      </c>
      <c r="L184" s="52">
        <f t="shared" si="65"/>
        <v>99.96</v>
      </c>
      <c r="M184" s="91"/>
      <c r="N184" s="53">
        <v>24901924</v>
      </c>
      <c r="O184" s="54">
        <v>4.2999999999999997E-2</v>
      </c>
      <c r="P184" s="28">
        <f t="shared" si="66"/>
        <v>25972707</v>
      </c>
      <c r="Q184" s="55">
        <f t="shared" si="67"/>
        <v>82.871893372514236</v>
      </c>
      <c r="R184" s="55">
        <f t="shared" si="68"/>
        <v>17.088106627485757</v>
      </c>
      <c r="S184" s="56">
        <f t="shared" si="69"/>
        <v>0.02</v>
      </c>
      <c r="T184" s="28">
        <f t="shared" si="70"/>
        <v>498038</v>
      </c>
      <c r="U184" s="57">
        <f t="shared" si="71"/>
        <v>0</v>
      </c>
      <c r="V184" s="57" t="e">
        <f t="shared" si="57"/>
        <v>#REF!</v>
      </c>
      <c r="W184" s="57">
        <f t="shared" si="72"/>
        <v>0</v>
      </c>
      <c r="X184" s="50" t="e">
        <f t="shared" si="73"/>
        <v>#REF!</v>
      </c>
      <c r="Y184" s="58" t="e">
        <f t="shared" si="74"/>
        <v>#REF!</v>
      </c>
      <c r="AA184" s="28">
        <f t="shared" si="75"/>
        <v>-5356585</v>
      </c>
      <c r="AB184" s="28">
        <f t="shared" si="76"/>
        <v>-4858547</v>
      </c>
      <c r="AC184" s="28">
        <f t="shared" si="77"/>
        <v>0</v>
      </c>
      <c r="AD184" s="55" t="e">
        <f t="shared" si="78"/>
        <v>#REF!</v>
      </c>
      <c r="AG184" s="61" t="str">
        <f t="shared" si="79"/>
        <v>175</v>
      </c>
      <c r="AH184" s="62" t="str">
        <f t="shared" si="80"/>
        <v>Medfield</v>
      </c>
      <c r="AI184" s="63">
        <f t="shared" si="81"/>
        <v>0.99963309410157486</v>
      </c>
      <c r="AJ184" s="64">
        <f t="shared" si="58"/>
        <v>99.96</v>
      </c>
      <c r="AK184" s="63">
        <f t="shared" si="82"/>
        <v>4.2999999999999997E-2</v>
      </c>
      <c r="AL184" s="57" t="e">
        <f t="shared" si="59"/>
        <v>#REF!</v>
      </c>
      <c r="AM184" s="65" t="e">
        <f t="shared" si="83"/>
        <v>#REF!</v>
      </c>
      <c r="AR184" s="49"/>
    </row>
    <row r="185" spans="1:44" ht="12.75" customHeight="1" x14ac:dyDescent="0.3">
      <c r="A185" s="48">
        <v>176</v>
      </c>
      <c r="B185" s="48" t="s">
        <v>239</v>
      </c>
      <c r="C185" s="49">
        <v>16462758900</v>
      </c>
      <c r="D185" s="49">
        <f t="shared" si="60"/>
        <v>44305071.113730289</v>
      </c>
      <c r="E185" s="59">
        <v>3109028000</v>
      </c>
      <c r="F185" s="49">
        <f t="shared" si="84"/>
        <v>40506850.929479875</v>
      </c>
      <c r="G185" s="49">
        <f t="shared" si="61"/>
        <v>84811922</v>
      </c>
      <c r="H185" s="50">
        <v>76664491.980000004</v>
      </c>
      <c r="I185" s="51">
        <f t="shared" si="62"/>
        <v>1.1062738408561485</v>
      </c>
      <c r="J185" s="28">
        <f t="shared" si="63"/>
        <v>76664492</v>
      </c>
      <c r="K185" s="28">
        <f t="shared" si="64"/>
        <v>76664492</v>
      </c>
      <c r="L185" s="52">
        <f t="shared" si="65"/>
        <v>100</v>
      </c>
      <c r="M185" s="91"/>
      <c r="N185" s="53">
        <v>57259487</v>
      </c>
      <c r="O185" s="54">
        <v>5.2299999999999992E-2</v>
      </c>
      <c r="P185" s="28">
        <f t="shared" si="66"/>
        <v>60254158</v>
      </c>
      <c r="Q185" s="55">
        <f t="shared" si="67"/>
        <v>78.59460937368361</v>
      </c>
      <c r="R185" s="55">
        <f t="shared" si="68"/>
        <v>21.40539062631639</v>
      </c>
      <c r="S185" s="56">
        <f t="shared" si="69"/>
        <v>0.02</v>
      </c>
      <c r="T185" s="28">
        <f t="shared" si="70"/>
        <v>1145190</v>
      </c>
      <c r="U185" s="57">
        <f t="shared" si="71"/>
        <v>0</v>
      </c>
      <c r="V185" s="57" t="e">
        <f t="shared" si="57"/>
        <v>#REF!</v>
      </c>
      <c r="W185" s="57">
        <f t="shared" si="72"/>
        <v>0</v>
      </c>
      <c r="X185" s="50" t="e">
        <f t="shared" si="73"/>
        <v>#REF!</v>
      </c>
      <c r="Y185" s="58" t="e">
        <f t="shared" si="74"/>
        <v>#REF!</v>
      </c>
      <c r="AA185" s="28">
        <f t="shared" si="75"/>
        <v>-16410334</v>
      </c>
      <c r="AB185" s="28">
        <f t="shared" si="76"/>
        <v>-15265144</v>
      </c>
      <c r="AC185" s="28">
        <f t="shared" si="77"/>
        <v>0</v>
      </c>
      <c r="AD185" s="55" t="e">
        <f t="shared" si="78"/>
        <v>#REF!</v>
      </c>
      <c r="AG185" s="61" t="str">
        <f t="shared" si="79"/>
        <v>176</v>
      </c>
      <c r="AH185" s="62" t="str">
        <f t="shared" si="80"/>
        <v>Medford</v>
      </c>
      <c r="AI185" s="63">
        <f t="shared" si="81"/>
        <v>1.1062738408561485</v>
      </c>
      <c r="AJ185" s="64">
        <f t="shared" si="58"/>
        <v>100</v>
      </c>
      <c r="AK185" s="63">
        <f t="shared" si="82"/>
        <v>5.2299999999999992E-2</v>
      </c>
      <c r="AL185" s="57" t="e">
        <f t="shared" si="59"/>
        <v>#REF!</v>
      </c>
      <c r="AM185" s="65" t="e">
        <f t="shared" si="83"/>
        <v>#REF!</v>
      </c>
      <c r="AR185" s="49"/>
    </row>
    <row r="186" spans="1:44" ht="12.75" customHeight="1" x14ac:dyDescent="0.3">
      <c r="A186" s="48">
        <v>177</v>
      </c>
      <c r="B186" s="48" t="s">
        <v>240</v>
      </c>
      <c r="C186" s="49">
        <v>3638444900</v>
      </c>
      <c r="D186" s="49">
        <f t="shared" si="60"/>
        <v>9791892.1741537079</v>
      </c>
      <c r="E186" s="59">
        <v>876026000</v>
      </c>
      <c r="F186" s="49">
        <f t="shared" si="84"/>
        <v>11413552.593398495</v>
      </c>
      <c r="G186" s="49">
        <f t="shared" si="61"/>
        <v>21205445</v>
      </c>
      <c r="H186" s="50">
        <v>31210677.024219565</v>
      </c>
      <c r="I186" s="51">
        <f t="shared" si="62"/>
        <v>0.67942918968225263</v>
      </c>
      <c r="J186" s="28">
        <f t="shared" si="63"/>
        <v>31210677</v>
      </c>
      <c r="K186" s="28">
        <f t="shared" si="64"/>
        <v>21205445</v>
      </c>
      <c r="L186" s="52">
        <f t="shared" si="65"/>
        <v>67.94</v>
      </c>
      <c r="M186" s="91"/>
      <c r="N186" s="53">
        <v>21723330</v>
      </c>
      <c r="O186" s="54">
        <v>4.2599999999999999E-2</v>
      </c>
      <c r="P186" s="28">
        <f t="shared" si="66"/>
        <v>22648744</v>
      </c>
      <c r="Q186" s="55">
        <f t="shared" si="67"/>
        <v>72.567294783206776</v>
      </c>
      <c r="R186" s="55">
        <f t="shared" si="68"/>
        <v>0</v>
      </c>
      <c r="S186" s="56">
        <f t="shared" si="69"/>
        <v>0</v>
      </c>
      <c r="T186" s="28">
        <f t="shared" si="70"/>
        <v>0</v>
      </c>
      <c r="U186" s="57">
        <f t="shared" si="71"/>
        <v>1443299</v>
      </c>
      <c r="V186" s="57" t="e">
        <f t="shared" si="57"/>
        <v>#REF!</v>
      </c>
      <c r="W186" s="57">
        <f t="shared" si="72"/>
        <v>0</v>
      </c>
      <c r="X186" s="50" t="e">
        <f t="shared" si="73"/>
        <v>#REF!</v>
      </c>
      <c r="Y186" s="58" t="e">
        <f t="shared" si="74"/>
        <v>#REF!</v>
      </c>
      <c r="AA186" s="28">
        <f t="shared" si="75"/>
        <v>0</v>
      </c>
      <c r="AB186" s="28">
        <f t="shared" si="76"/>
        <v>0</v>
      </c>
      <c r="AC186" s="28" t="e">
        <f t="shared" si="77"/>
        <v>#REF!</v>
      </c>
      <c r="AD186" s="55" t="e">
        <f t="shared" si="78"/>
        <v>#REF!</v>
      </c>
      <c r="AG186" s="61" t="str">
        <f t="shared" si="79"/>
        <v>177</v>
      </c>
      <c r="AH186" s="62" t="str">
        <f t="shared" si="80"/>
        <v>Medway</v>
      </c>
      <c r="AI186" s="63">
        <f t="shared" si="81"/>
        <v>0.67942918968225263</v>
      </c>
      <c r="AJ186" s="64">
        <f t="shared" si="58"/>
        <v>67.94</v>
      </c>
      <c r="AK186" s="63">
        <f t="shared" si="82"/>
        <v>4.2599999999999999E-2</v>
      </c>
      <c r="AL186" s="57" t="e">
        <f t="shared" si="59"/>
        <v>#REF!</v>
      </c>
      <c r="AM186" s="65" t="e">
        <f t="shared" si="83"/>
        <v>#REF!</v>
      </c>
      <c r="AR186" s="49"/>
    </row>
    <row r="187" spans="1:44" ht="12.75" customHeight="1" x14ac:dyDescent="0.3">
      <c r="A187" s="48">
        <v>178</v>
      </c>
      <c r="B187" s="48" t="s">
        <v>241</v>
      </c>
      <c r="C187" s="49">
        <v>8147203900</v>
      </c>
      <c r="D187" s="49">
        <f t="shared" si="60"/>
        <v>21925999.788988028</v>
      </c>
      <c r="E187" s="59">
        <v>2060060000</v>
      </c>
      <c r="F187" s="49">
        <f t="shared" si="84"/>
        <v>26840074.558924627</v>
      </c>
      <c r="G187" s="49">
        <f t="shared" si="61"/>
        <v>48766074</v>
      </c>
      <c r="H187" s="50">
        <v>56212784.397955157</v>
      </c>
      <c r="I187" s="51">
        <f t="shared" si="62"/>
        <v>0.86752639141237697</v>
      </c>
      <c r="J187" s="28">
        <f t="shared" si="63"/>
        <v>56212784</v>
      </c>
      <c r="K187" s="28">
        <f t="shared" si="64"/>
        <v>48766074</v>
      </c>
      <c r="L187" s="52">
        <f t="shared" si="65"/>
        <v>86.75</v>
      </c>
      <c r="M187" s="91"/>
      <c r="N187" s="53">
        <v>42365503</v>
      </c>
      <c r="O187" s="54">
        <v>4.7E-2</v>
      </c>
      <c r="P187" s="28">
        <f t="shared" si="66"/>
        <v>44356682</v>
      </c>
      <c r="Q187" s="55">
        <f t="shared" si="67"/>
        <v>78.908530283750821</v>
      </c>
      <c r="R187" s="55">
        <f t="shared" si="68"/>
        <v>7.8414697162491791</v>
      </c>
      <c r="S187" s="56">
        <f t="shared" si="69"/>
        <v>0.02</v>
      </c>
      <c r="T187" s="28">
        <f t="shared" si="70"/>
        <v>847310</v>
      </c>
      <c r="U187" s="57">
        <f t="shared" si="71"/>
        <v>0</v>
      </c>
      <c r="V187" s="57" t="e">
        <f t="shared" si="57"/>
        <v>#REF!</v>
      </c>
      <c r="W187" s="57">
        <f t="shared" si="72"/>
        <v>0</v>
      </c>
      <c r="X187" s="50" t="e">
        <f t="shared" si="73"/>
        <v>#REF!</v>
      </c>
      <c r="Y187" s="58" t="e">
        <f t="shared" si="74"/>
        <v>#REF!</v>
      </c>
      <c r="AA187" s="28">
        <f t="shared" si="75"/>
        <v>-4409392</v>
      </c>
      <c r="AB187" s="28">
        <f t="shared" si="76"/>
        <v>-3562082</v>
      </c>
      <c r="AC187" s="28">
        <f t="shared" si="77"/>
        <v>0</v>
      </c>
      <c r="AD187" s="55" t="e">
        <f t="shared" si="78"/>
        <v>#REF!</v>
      </c>
      <c r="AG187" s="61" t="str">
        <f t="shared" si="79"/>
        <v>178</v>
      </c>
      <c r="AH187" s="62" t="str">
        <f t="shared" si="80"/>
        <v>Melrose</v>
      </c>
      <c r="AI187" s="63">
        <f t="shared" si="81"/>
        <v>0.86752639141237697</v>
      </c>
      <c r="AJ187" s="64">
        <f t="shared" si="58"/>
        <v>86.75</v>
      </c>
      <c r="AK187" s="63">
        <f t="shared" si="82"/>
        <v>4.7E-2</v>
      </c>
      <c r="AL187" s="57" t="e">
        <f t="shared" si="59"/>
        <v>#REF!</v>
      </c>
      <c r="AM187" s="65" t="e">
        <f t="shared" si="83"/>
        <v>#REF!</v>
      </c>
      <c r="AR187" s="49"/>
    </row>
    <row r="188" spans="1:44" ht="12.75" customHeight="1" x14ac:dyDescent="0.3">
      <c r="A188" s="48">
        <v>179</v>
      </c>
      <c r="B188" s="48" t="s">
        <v>242</v>
      </c>
      <c r="C188" s="49">
        <v>1568183900</v>
      </c>
      <c r="D188" s="49">
        <f t="shared" si="60"/>
        <v>4220343.602851823</v>
      </c>
      <c r="E188" s="59">
        <v>467772000</v>
      </c>
      <c r="F188" s="49">
        <f t="shared" si="84"/>
        <v>6094499.8478574846</v>
      </c>
      <c r="G188" s="49">
        <f t="shared" si="61"/>
        <v>10314843</v>
      </c>
      <c r="H188" s="50">
        <v>12386165.099048693</v>
      </c>
      <c r="I188" s="51">
        <f t="shared" si="62"/>
        <v>0.83277131521460357</v>
      </c>
      <c r="J188" s="28">
        <f t="shared" si="63"/>
        <v>12386165</v>
      </c>
      <c r="K188" s="28">
        <f t="shared" si="64"/>
        <v>10314843</v>
      </c>
      <c r="L188" s="52">
        <f t="shared" si="65"/>
        <v>83.28</v>
      </c>
      <c r="M188" s="91"/>
      <c r="N188" s="53">
        <v>10044033</v>
      </c>
      <c r="O188" s="54">
        <v>5.1200000000000002E-2</v>
      </c>
      <c r="P188" s="28">
        <f t="shared" si="66"/>
        <v>10558287</v>
      </c>
      <c r="Q188" s="55">
        <f t="shared" si="67"/>
        <v>85.242582474626616</v>
      </c>
      <c r="R188" s="55">
        <f t="shared" si="68"/>
        <v>0</v>
      </c>
      <c r="S188" s="56">
        <f t="shared" si="69"/>
        <v>0</v>
      </c>
      <c r="T188" s="28">
        <f t="shared" si="70"/>
        <v>0</v>
      </c>
      <c r="U188" s="57">
        <f t="shared" si="71"/>
        <v>243444</v>
      </c>
      <c r="V188" s="57" t="e">
        <f t="shared" si="57"/>
        <v>#REF!</v>
      </c>
      <c r="W188" s="57">
        <f t="shared" si="72"/>
        <v>0</v>
      </c>
      <c r="X188" s="50" t="e">
        <f t="shared" si="73"/>
        <v>#REF!</v>
      </c>
      <c r="Y188" s="58" t="e">
        <f t="shared" si="74"/>
        <v>#REF!</v>
      </c>
      <c r="AA188" s="28">
        <f t="shared" si="75"/>
        <v>0</v>
      </c>
      <c r="AB188" s="28">
        <f t="shared" si="76"/>
        <v>0</v>
      </c>
      <c r="AC188" s="28" t="e">
        <f t="shared" si="77"/>
        <v>#REF!</v>
      </c>
      <c r="AD188" s="55" t="e">
        <f t="shared" si="78"/>
        <v>#REF!</v>
      </c>
      <c r="AG188" s="61" t="str">
        <f t="shared" si="79"/>
        <v>179</v>
      </c>
      <c r="AH188" s="62" t="str">
        <f t="shared" si="80"/>
        <v>Mendon</v>
      </c>
      <c r="AI188" s="63">
        <f t="shared" si="81"/>
        <v>0.83277131521460357</v>
      </c>
      <c r="AJ188" s="64">
        <f t="shared" si="58"/>
        <v>83.28</v>
      </c>
      <c r="AK188" s="63">
        <f t="shared" si="82"/>
        <v>5.1200000000000002E-2</v>
      </c>
      <c r="AL188" s="57" t="e">
        <f t="shared" si="59"/>
        <v>#REF!</v>
      </c>
      <c r="AM188" s="65" t="e">
        <f t="shared" si="83"/>
        <v>#REF!</v>
      </c>
      <c r="AR188" s="49"/>
    </row>
    <row r="189" spans="1:44" ht="12.75" customHeight="1" x14ac:dyDescent="0.3">
      <c r="A189" s="48">
        <v>180</v>
      </c>
      <c r="B189" s="48" t="s">
        <v>243</v>
      </c>
      <c r="C189" s="49">
        <v>1430054300</v>
      </c>
      <c r="D189" s="49">
        <f t="shared" si="60"/>
        <v>3848605.0754224304</v>
      </c>
      <c r="E189" s="59">
        <v>337969000</v>
      </c>
      <c r="F189" s="49">
        <f t="shared" si="84"/>
        <v>4403324.7374373544</v>
      </c>
      <c r="G189" s="49">
        <f t="shared" si="61"/>
        <v>8251930</v>
      </c>
      <c r="H189" s="50">
        <v>11819197.312056052</v>
      </c>
      <c r="I189" s="51">
        <f t="shared" si="62"/>
        <v>0.69818023865146095</v>
      </c>
      <c r="J189" s="28">
        <f t="shared" si="63"/>
        <v>11819197</v>
      </c>
      <c r="K189" s="28">
        <f t="shared" si="64"/>
        <v>8251930</v>
      </c>
      <c r="L189" s="52">
        <f t="shared" si="65"/>
        <v>69.819999999999993</v>
      </c>
      <c r="M189" s="91"/>
      <c r="N189" s="53">
        <v>8169215</v>
      </c>
      <c r="O189" s="54">
        <v>3.8399999999999997E-2</v>
      </c>
      <c r="P189" s="28">
        <f t="shared" si="66"/>
        <v>8482913</v>
      </c>
      <c r="Q189" s="55">
        <f t="shared" si="67"/>
        <v>71.772327477324467</v>
      </c>
      <c r="R189" s="55">
        <f t="shared" si="68"/>
        <v>0</v>
      </c>
      <c r="S189" s="56">
        <f t="shared" si="69"/>
        <v>0</v>
      </c>
      <c r="T189" s="28">
        <f t="shared" si="70"/>
        <v>0</v>
      </c>
      <c r="U189" s="57">
        <f t="shared" si="71"/>
        <v>230983</v>
      </c>
      <c r="V189" s="57" t="e">
        <f t="shared" si="57"/>
        <v>#REF!</v>
      </c>
      <c r="W189" s="57">
        <f t="shared" si="72"/>
        <v>0</v>
      </c>
      <c r="X189" s="50" t="e">
        <f t="shared" si="73"/>
        <v>#REF!</v>
      </c>
      <c r="Y189" s="58" t="e">
        <f t="shared" si="74"/>
        <v>#REF!</v>
      </c>
      <c r="AA189" s="28">
        <f t="shared" si="75"/>
        <v>0</v>
      </c>
      <c r="AB189" s="28">
        <f t="shared" si="76"/>
        <v>0</v>
      </c>
      <c r="AC189" s="28" t="e">
        <f t="shared" si="77"/>
        <v>#REF!</v>
      </c>
      <c r="AD189" s="55" t="e">
        <f t="shared" si="78"/>
        <v>#REF!</v>
      </c>
      <c r="AG189" s="61" t="str">
        <f t="shared" si="79"/>
        <v>180</v>
      </c>
      <c r="AH189" s="62" t="str">
        <f t="shared" si="80"/>
        <v>Merrimac</v>
      </c>
      <c r="AI189" s="63">
        <f t="shared" si="81"/>
        <v>0.69818023865146095</v>
      </c>
      <c r="AJ189" s="64">
        <f t="shared" si="58"/>
        <v>69.819999999999993</v>
      </c>
      <c r="AK189" s="63">
        <f t="shared" si="82"/>
        <v>3.8399999999999997E-2</v>
      </c>
      <c r="AL189" s="57" t="e">
        <f t="shared" si="59"/>
        <v>#REF!</v>
      </c>
      <c r="AM189" s="65" t="e">
        <f t="shared" si="83"/>
        <v>#REF!</v>
      </c>
      <c r="AR189" s="49"/>
    </row>
    <row r="190" spans="1:44" ht="12.75" customHeight="1" x14ac:dyDescent="0.3">
      <c r="A190" s="48">
        <v>181</v>
      </c>
      <c r="B190" s="48" t="s">
        <v>244</v>
      </c>
      <c r="C190" s="49">
        <v>9604259400</v>
      </c>
      <c r="D190" s="49">
        <f t="shared" si="60"/>
        <v>25847271.30467255</v>
      </c>
      <c r="E190" s="59">
        <v>1981449000</v>
      </c>
      <c r="F190" s="49">
        <f t="shared" si="84"/>
        <v>25815868.904161356</v>
      </c>
      <c r="G190" s="49">
        <f t="shared" si="61"/>
        <v>51663140</v>
      </c>
      <c r="H190" s="50">
        <v>133026215.22319317</v>
      </c>
      <c r="I190" s="51">
        <f t="shared" si="62"/>
        <v>0.38836811160355794</v>
      </c>
      <c r="J190" s="28">
        <f t="shared" si="63"/>
        <v>133026215</v>
      </c>
      <c r="K190" s="28">
        <f t="shared" si="64"/>
        <v>51663140</v>
      </c>
      <c r="L190" s="52">
        <f t="shared" si="65"/>
        <v>38.840000000000003</v>
      </c>
      <c r="M190" s="91"/>
      <c r="N190" s="53">
        <v>51423936</v>
      </c>
      <c r="O190" s="54">
        <v>5.28E-2</v>
      </c>
      <c r="P190" s="28">
        <f t="shared" si="66"/>
        <v>54139120</v>
      </c>
      <c r="Q190" s="55">
        <f t="shared" si="67"/>
        <v>40.698083388424351</v>
      </c>
      <c r="R190" s="55">
        <f t="shared" si="68"/>
        <v>0</v>
      </c>
      <c r="S190" s="56">
        <f t="shared" si="69"/>
        <v>0</v>
      </c>
      <c r="T190" s="28">
        <f t="shared" si="70"/>
        <v>0</v>
      </c>
      <c r="U190" s="57">
        <f t="shared" si="71"/>
        <v>2475980</v>
      </c>
      <c r="V190" s="57" t="e">
        <f t="shared" si="57"/>
        <v>#REF!</v>
      </c>
      <c r="W190" s="57">
        <f t="shared" si="72"/>
        <v>0</v>
      </c>
      <c r="X190" s="50" t="e">
        <f t="shared" si="73"/>
        <v>#REF!</v>
      </c>
      <c r="Y190" s="58" t="e">
        <f t="shared" si="74"/>
        <v>#REF!</v>
      </c>
      <c r="AA190" s="28">
        <f t="shared" si="75"/>
        <v>0</v>
      </c>
      <c r="AB190" s="28">
        <f t="shared" si="76"/>
        <v>0</v>
      </c>
      <c r="AC190" s="28" t="e">
        <f t="shared" si="77"/>
        <v>#REF!</v>
      </c>
      <c r="AD190" s="55" t="e">
        <f t="shared" si="78"/>
        <v>#REF!</v>
      </c>
      <c r="AG190" s="61" t="str">
        <f t="shared" si="79"/>
        <v>181</v>
      </c>
      <c r="AH190" s="62" t="str">
        <f t="shared" si="80"/>
        <v>Methuen</v>
      </c>
      <c r="AI190" s="63">
        <f t="shared" si="81"/>
        <v>0.38836811160355794</v>
      </c>
      <c r="AJ190" s="64">
        <f t="shared" si="58"/>
        <v>38.840000000000003</v>
      </c>
      <c r="AK190" s="63">
        <f t="shared" si="82"/>
        <v>5.28E-2</v>
      </c>
      <c r="AL190" s="57" t="e">
        <f t="shared" si="59"/>
        <v>#REF!</v>
      </c>
      <c r="AM190" s="65" t="e">
        <f t="shared" si="83"/>
        <v>#REF!</v>
      </c>
      <c r="AR190" s="49"/>
    </row>
    <row r="191" spans="1:44" ht="12.75" customHeight="1" x14ac:dyDescent="0.3">
      <c r="A191" s="48">
        <v>182</v>
      </c>
      <c r="B191" s="48" t="s">
        <v>245</v>
      </c>
      <c r="C191" s="49">
        <v>4420834200</v>
      </c>
      <c r="D191" s="49">
        <f t="shared" si="60"/>
        <v>11897481.752770549</v>
      </c>
      <c r="E191" s="59">
        <v>946185000</v>
      </c>
      <c r="F191" s="49">
        <f t="shared" si="84"/>
        <v>12327638.974853206</v>
      </c>
      <c r="G191" s="49">
        <f t="shared" si="61"/>
        <v>24225121</v>
      </c>
      <c r="H191" s="50">
        <v>49538907.528281592</v>
      </c>
      <c r="I191" s="51">
        <f t="shared" si="62"/>
        <v>0.48901201517554582</v>
      </c>
      <c r="J191" s="28">
        <f t="shared" si="63"/>
        <v>49538908</v>
      </c>
      <c r="K191" s="28">
        <f t="shared" si="64"/>
        <v>24225121</v>
      </c>
      <c r="L191" s="52">
        <f t="shared" si="65"/>
        <v>48.9</v>
      </c>
      <c r="M191" s="91"/>
      <c r="N191" s="53">
        <v>24714150</v>
      </c>
      <c r="O191" s="54">
        <v>8.7599999999999997E-2</v>
      </c>
      <c r="P191" s="28">
        <f t="shared" si="66"/>
        <v>26879110</v>
      </c>
      <c r="Q191" s="55">
        <f t="shared" si="67"/>
        <v>54.258584496750977</v>
      </c>
      <c r="R191" s="55">
        <f t="shared" si="68"/>
        <v>0</v>
      </c>
      <c r="S191" s="56">
        <f t="shared" si="69"/>
        <v>0</v>
      </c>
      <c r="T191" s="28">
        <f t="shared" si="70"/>
        <v>0</v>
      </c>
      <c r="U191" s="57">
        <f t="shared" si="71"/>
        <v>2653989</v>
      </c>
      <c r="V191" s="57" t="e">
        <f t="shared" si="57"/>
        <v>#REF!</v>
      </c>
      <c r="W191" s="57">
        <f t="shared" si="72"/>
        <v>0</v>
      </c>
      <c r="X191" s="50" t="e">
        <f t="shared" si="73"/>
        <v>#REF!</v>
      </c>
      <c r="Y191" s="58" t="e">
        <f t="shared" si="74"/>
        <v>#REF!</v>
      </c>
      <c r="AA191" s="28">
        <f t="shared" si="75"/>
        <v>0</v>
      </c>
      <c r="AB191" s="28">
        <f t="shared" si="76"/>
        <v>0</v>
      </c>
      <c r="AC191" s="28" t="e">
        <f t="shared" si="77"/>
        <v>#REF!</v>
      </c>
      <c r="AD191" s="55" t="e">
        <f t="shared" si="78"/>
        <v>#REF!</v>
      </c>
      <c r="AG191" s="61" t="str">
        <f t="shared" si="79"/>
        <v>182</v>
      </c>
      <c r="AH191" s="62" t="str">
        <f t="shared" si="80"/>
        <v>Middleborough</v>
      </c>
      <c r="AI191" s="63">
        <f t="shared" si="81"/>
        <v>0.48901201517554582</v>
      </c>
      <c r="AJ191" s="64">
        <f t="shared" si="58"/>
        <v>48.9</v>
      </c>
      <c r="AK191" s="63">
        <f t="shared" si="82"/>
        <v>8.7599999999999997E-2</v>
      </c>
      <c r="AL191" s="57" t="e">
        <f t="shared" si="59"/>
        <v>#REF!</v>
      </c>
      <c r="AM191" s="65" t="e">
        <f t="shared" si="83"/>
        <v>#REF!</v>
      </c>
      <c r="AR191" s="49"/>
    </row>
    <row r="192" spans="1:44" ht="12.75" customHeight="1" x14ac:dyDescent="0.3">
      <c r="A192" s="48">
        <v>183</v>
      </c>
      <c r="B192" s="48" t="s">
        <v>246</v>
      </c>
      <c r="C192" s="49">
        <v>84579300</v>
      </c>
      <c r="D192" s="49">
        <f t="shared" si="60"/>
        <v>227622.35200137252</v>
      </c>
      <c r="E192" s="59">
        <v>11984000</v>
      </c>
      <c r="F192" s="49">
        <f t="shared" si="84"/>
        <v>156136.93461071653</v>
      </c>
      <c r="G192" s="49">
        <f t="shared" si="61"/>
        <v>383759</v>
      </c>
      <c r="H192" s="50">
        <v>374128.11005061021</v>
      </c>
      <c r="I192" s="51">
        <f t="shared" si="62"/>
        <v>1.0257422248974741</v>
      </c>
      <c r="J192" s="28">
        <f t="shared" si="63"/>
        <v>374128</v>
      </c>
      <c r="K192" s="28">
        <f t="shared" si="64"/>
        <v>374128</v>
      </c>
      <c r="L192" s="52">
        <f t="shared" si="65"/>
        <v>100</v>
      </c>
      <c r="M192" s="91"/>
      <c r="N192" s="53">
        <v>289148</v>
      </c>
      <c r="O192" s="54">
        <v>4.2799999999999991E-2</v>
      </c>
      <c r="P192" s="28">
        <f t="shared" si="66"/>
        <v>301524</v>
      </c>
      <c r="Q192" s="55">
        <f t="shared" si="67"/>
        <v>80.593783760116636</v>
      </c>
      <c r="R192" s="55">
        <f t="shared" si="68"/>
        <v>19.406216239883364</v>
      </c>
      <c r="S192" s="56">
        <f t="shared" si="69"/>
        <v>0.02</v>
      </c>
      <c r="T192" s="28">
        <f t="shared" si="70"/>
        <v>5783</v>
      </c>
      <c r="U192" s="57">
        <f t="shared" si="71"/>
        <v>0</v>
      </c>
      <c r="V192" s="57" t="e">
        <f t="shared" si="57"/>
        <v>#REF!</v>
      </c>
      <c r="W192" s="57">
        <f t="shared" si="72"/>
        <v>0</v>
      </c>
      <c r="X192" s="50" t="e">
        <f t="shared" si="73"/>
        <v>#REF!</v>
      </c>
      <c r="Y192" s="58" t="e">
        <f t="shared" si="74"/>
        <v>#REF!</v>
      </c>
      <c r="AA192" s="28">
        <f t="shared" si="75"/>
        <v>-72604</v>
      </c>
      <c r="AB192" s="28">
        <f t="shared" si="76"/>
        <v>-66821</v>
      </c>
      <c r="AC192" s="28">
        <f t="shared" si="77"/>
        <v>0</v>
      </c>
      <c r="AD192" s="55" t="e">
        <f t="shared" si="78"/>
        <v>#REF!</v>
      </c>
      <c r="AG192" s="61" t="str">
        <f t="shared" si="79"/>
        <v>183</v>
      </c>
      <c r="AH192" s="62" t="str">
        <f t="shared" si="80"/>
        <v>Middlefield</v>
      </c>
      <c r="AI192" s="63">
        <f t="shared" si="81"/>
        <v>1.0257422248974741</v>
      </c>
      <c r="AJ192" s="64">
        <f t="shared" si="58"/>
        <v>100</v>
      </c>
      <c r="AK192" s="63">
        <f t="shared" si="82"/>
        <v>4.2799999999999991E-2</v>
      </c>
      <c r="AL192" s="57" t="e">
        <f t="shared" si="59"/>
        <v>#REF!</v>
      </c>
      <c r="AM192" s="65" t="e">
        <f t="shared" si="83"/>
        <v>#REF!</v>
      </c>
      <c r="AR192" s="49"/>
    </row>
    <row r="193" spans="1:44" ht="12.75" customHeight="1" x14ac:dyDescent="0.3">
      <c r="A193" s="48">
        <v>184</v>
      </c>
      <c r="B193" s="48" t="s">
        <v>247</v>
      </c>
      <c r="C193" s="49">
        <v>3413509300</v>
      </c>
      <c r="D193" s="49">
        <f t="shared" si="60"/>
        <v>9186538.7328171171</v>
      </c>
      <c r="E193" s="59">
        <v>769812000</v>
      </c>
      <c r="F193" s="49">
        <f t="shared" si="84"/>
        <v>10029713.443470037</v>
      </c>
      <c r="G193" s="49">
        <f t="shared" si="61"/>
        <v>19216252</v>
      </c>
      <c r="H193" s="50">
        <v>16738149.076091185</v>
      </c>
      <c r="I193" s="51">
        <f t="shared" si="62"/>
        <v>1.1480511920788508</v>
      </c>
      <c r="J193" s="28">
        <f t="shared" si="63"/>
        <v>16738149</v>
      </c>
      <c r="K193" s="28">
        <f t="shared" si="64"/>
        <v>16738149</v>
      </c>
      <c r="L193" s="52">
        <f t="shared" si="65"/>
        <v>100</v>
      </c>
      <c r="M193" s="91"/>
      <c r="N193" s="53">
        <v>13668654</v>
      </c>
      <c r="O193" s="54">
        <v>4.07E-2</v>
      </c>
      <c r="P193" s="28">
        <f t="shared" si="66"/>
        <v>14224968</v>
      </c>
      <c r="Q193" s="55">
        <f t="shared" si="67"/>
        <v>84.985310713470582</v>
      </c>
      <c r="R193" s="55">
        <f t="shared" si="68"/>
        <v>15.014689286529418</v>
      </c>
      <c r="S193" s="56">
        <f t="shared" si="69"/>
        <v>0.02</v>
      </c>
      <c r="T193" s="28">
        <f t="shared" si="70"/>
        <v>273373</v>
      </c>
      <c r="U193" s="57">
        <f t="shared" si="71"/>
        <v>0</v>
      </c>
      <c r="V193" s="57" t="e">
        <f t="shared" si="57"/>
        <v>#REF!</v>
      </c>
      <c r="W193" s="57">
        <f t="shared" si="72"/>
        <v>0</v>
      </c>
      <c r="X193" s="50" t="e">
        <f t="shared" si="73"/>
        <v>#REF!</v>
      </c>
      <c r="Y193" s="58" t="e">
        <f t="shared" si="74"/>
        <v>#REF!</v>
      </c>
      <c r="AA193" s="28">
        <f t="shared" si="75"/>
        <v>-2513181</v>
      </c>
      <c r="AB193" s="28">
        <f t="shared" si="76"/>
        <v>-2239808</v>
      </c>
      <c r="AC193" s="28">
        <f t="shared" si="77"/>
        <v>0</v>
      </c>
      <c r="AD193" s="55" t="e">
        <f t="shared" si="78"/>
        <v>#REF!</v>
      </c>
      <c r="AG193" s="61" t="str">
        <f t="shared" si="79"/>
        <v>184</v>
      </c>
      <c r="AH193" s="62" t="str">
        <f t="shared" si="80"/>
        <v>Middleton</v>
      </c>
      <c r="AI193" s="63">
        <f t="shared" si="81"/>
        <v>1.1480511920788508</v>
      </c>
      <c r="AJ193" s="64">
        <f t="shared" si="58"/>
        <v>100</v>
      </c>
      <c r="AK193" s="63">
        <f t="shared" si="82"/>
        <v>4.07E-2</v>
      </c>
      <c r="AL193" s="57" t="e">
        <f t="shared" si="59"/>
        <v>#REF!</v>
      </c>
      <c r="AM193" s="65" t="e">
        <f t="shared" si="83"/>
        <v>#REF!</v>
      </c>
      <c r="AR193" s="49"/>
    </row>
    <row r="194" spans="1:44" ht="12.75" customHeight="1" x14ac:dyDescent="0.3">
      <c r="A194" s="48">
        <v>185</v>
      </c>
      <c r="B194" s="48" t="s">
        <v>248</v>
      </c>
      <c r="C194" s="49">
        <v>5647615100</v>
      </c>
      <c r="D194" s="49">
        <f t="shared" si="60"/>
        <v>15199031.349993045</v>
      </c>
      <c r="E194" s="59">
        <v>1220156000</v>
      </c>
      <c r="F194" s="49">
        <f t="shared" si="84"/>
        <v>15897147.662456062</v>
      </c>
      <c r="G194" s="49">
        <f t="shared" si="61"/>
        <v>31096179</v>
      </c>
      <c r="H194" s="50">
        <v>90324917.975273639</v>
      </c>
      <c r="I194" s="51">
        <f t="shared" si="62"/>
        <v>0.34427021576164119</v>
      </c>
      <c r="J194" s="28">
        <f t="shared" si="63"/>
        <v>90324918</v>
      </c>
      <c r="K194" s="28">
        <f t="shared" si="64"/>
        <v>31096179</v>
      </c>
      <c r="L194" s="52">
        <f t="shared" si="65"/>
        <v>34.43</v>
      </c>
      <c r="M194" s="91"/>
      <c r="N194" s="53">
        <v>31641353</v>
      </c>
      <c r="O194" s="54">
        <v>4.2099999999999999E-2</v>
      </c>
      <c r="P194" s="28">
        <f t="shared" si="66"/>
        <v>32973454</v>
      </c>
      <c r="Q194" s="55">
        <f t="shared" si="67"/>
        <v>36.505379400429071</v>
      </c>
      <c r="R194" s="55">
        <f t="shared" si="68"/>
        <v>0</v>
      </c>
      <c r="S194" s="56">
        <f t="shared" si="69"/>
        <v>0</v>
      </c>
      <c r="T194" s="28">
        <f t="shared" si="70"/>
        <v>0</v>
      </c>
      <c r="U194" s="57">
        <f t="shared" si="71"/>
        <v>1877275</v>
      </c>
      <c r="V194" s="57" t="e">
        <f t="shared" si="57"/>
        <v>#REF!</v>
      </c>
      <c r="W194" s="57">
        <f t="shared" si="72"/>
        <v>0</v>
      </c>
      <c r="X194" s="50" t="e">
        <f t="shared" si="73"/>
        <v>#REF!</v>
      </c>
      <c r="Y194" s="58" t="e">
        <f t="shared" si="74"/>
        <v>#REF!</v>
      </c>
      <c r="AA194" s="28">
        <f t="shared" si="75"/>
        <v>0</v>
      </c>
      <c r="AB194" s="28">
        <f t="shared" si="76"/>
        <v>0</v>
      </c>
      <c r="AC194" s="28" t="e">
        <f t="shared" si="77"/>
        <v>#REF!</v>
      </c>
      <c r="AD194" s="55" t="e">
        <f t="shared" si="78"/>
        <v>#REF!</v>
      </c>
      <c r="AG194" s="61" t="str">
        <f t="shared" si="79"/>
        <v>185</v>
      </c>
      <c r="AH194" s="62" t="str">
        <f t="shared" si="80"/>
        <v>Milford</v>
      </c>
      <c r="AI194" s="63">
        <f t="shared" si="81"/>
        <v>0.34427021576164119</v>
      </c>
      <c r="AJ194" s="64">
        <f t="shared" si="58"/>
        <v>34.43</v>
      </c>
      <c r="AK194" s="63">
        <f t="shared" si="82"/>
        <v>4.2099999999999999E-2</v>
      </c>
      <c r="AL194" s="57" t="e">
        <f t="shared" si="59"/>
        <v>#REF!</v>
      </c>
      <c r="AM194" s="65" t="e">
        <f t="shared" si="83"/>
        <v>#REF!</v>
      </c>
      <c r="AR194" s="49"/>
    </row>
    <row r="195" spans="1:44" ht="12.75" customHeight="1" x14ac:dyDescent="0.3">
      <c r="A195" s="48">
        <v>186</v>
      </c>
      <c r="B195" s="48" t="s">
        <v>249</v>
      </c>
      <c r="C195" s="49">
        <v>2762065900</v>
      </c>
      <c r="D195" s="49">
        <f t="shared" si="60"/>
        <v>7433354.6924695261</v>
      </c>
      <c r="E195" s="59">
        <v>620627000</v>
      </c>
      <c r="F195" s="49">
        <f t="shared" si="84"/>
        <v>8086014.4623368802</v>
      </c>
      <c r="G195" s="49">
        <f t="shared" si="61"/>
        <v>15519369</v>
      </c>
      <c r="H195" s="50">
        <v>25348387.846277211</v>
      </c>
      <c r="I195" s="51">
        <f t="shared" si="62"/>
        <v>0.61224284140339325</v>
      </c>
      <c r="J195" s="28">
        <f t="shared" si="63"/>
        <v>25348388</v>
      </c>
      <c r="K195" s="28">
        <f t="shared" si="64"/>
        <v>15519369</v>
      </c>
      <c r="L195" s="52">
        <f t="shared" si="65"/>
        <v>61.22</v>
      </c>
      <c r="M195" s="91"/>
      <c r="N195" s="53">
        <v>15415281</v>
      </c>
      <c r="O195" s="54">
        <v>4.3700000000000003E-2</v>
      </c>
      <c r="P195" s="28">
        <f t="shared" si="66"/>
        <v>16088929</v>
      </c>
      <c r="Q195" s="55">
        <f t="shared" si="67"/>
        <v>63.471212045396015</v>
      </c>
      <c r="R195" s="55">
        <f t="shared" si="68"/>
        <v>0</v>
      </c>
      <c r="S195" s="56">
        <f t="shared" si="69"/>
        <v>0</v>
      </c>
      <c r="T195" s="28">
        <f t="shared" si="70"/>
        <v>0</v>
      </c>
      <c r="U195" s="57">
        <f t="shared" si="71"/>
        <v>569560</v>
      </c>
      <c r="V195" s="57" t="e">
        <f t="shared" si="57"/>
        <v>#REF!</v>
      </c>
      <c r="W195" s="57">
        <f t="shared" si="72"/>
        <v>0</v>
      </c>
      <c r="X195" s="50" t="e">
        <f t="shared" si="73"/>
        <v>#REF!</v>
      </c>
      <c r="Y195" s="58" t="e">
        <f t="shared" si="74"/>
        <v>#REF!</v>
      </c>
      <c r="AA195" s="28">
        <f t="shared" si="75"/>
        <v>0</v>
      </c>
      <c r="AB195" s="28">
        <f t="shared" si="76"/>
        <v>0</v>
      </c>
      <c r="AC195" s="28" t="e">
        <f t="shared" si="77"/>
        <v>#REF!</v>
      </c>
      <c r="AD195" s="55" t="e">
        <f t="shared" si="78"/>
        <v>#REF!</v>
      </c>
      <c r="AG195" s="61" t="str">
        <f t="shared" si="79"/>
        <v>186</v>
      </c>
      <c r="AH195" s="62" t="str">
        <f t="shared" si="80"/>
        <v>Millbury</v>
      </c>
      <c r="AI195" s="63">
        <f t="shared" si="81"/>
        <v>0.61224284140339325</v>
      </c>
      <c r="AJ195" s="64">
        <f t="shared" si="58"/>
        <v>61.22</v>
      </c>
      <c r="AK195" s="63">
        <f t="shared" si="82"/>
        <v>4.3700000000000003E-2</v>
      </c>
      <c r="AL195" s="57" t="e">
        <f t="shared" si="59"/>
        <v>#REF!</v>
      </c>
      <c r="AM195" s="65" t="e">
        <f t="shared" si="83"/>
        <v>#REF!</v>
      </c>
      <c r="AR195" s="49"/>
    </row>
    <row r="196" spans="1:44" ht="12.75" customHeight="1" x14ac:dyDescent="0.3">
      <c r="A196" s="48">
        <v>187</v>
      </c>
      <c r="B196" s="48" t="s">
        <v>250</v>
      </c>
      <c r="C196" s="49">
        <v>2230073300</v>
      </c>
      <c r="D196" s="49">
        <f t="shared" si="60"/>
        <v>6001640.2320835292</v>
      </c>
      <c r="E196" s="59">
        <v>550460000</v>
      </c>
      <c r="F196" s="49">
        <f t="shared" si="84"/>
        <v>7171823.8506187443</v>
      </c>
      <c r="G196" s="49">
        <f t="shared" si="61"/>
        <v>13173464</v>
      </c>
      <c r="H196" s="50">
        <v>16018813.541151829</v>
      </c>
      <c r="I196" s="51">
        <f t="shared" si="62"/>
        <v>0.82237451395247119</v>
      </c>
      <c r="J196" s="28">
        <f t="shared" si="63"/>
        <v>16018814</v>
      </c>
      <c r="K196" s="28">
        <f t="shared" si="64"/>
        <v>13173464</v>
      </c>
      <c r="L196" s="52">
        <f t="shared" si="65"/>
        <v>82.24</v>
      </c>
      <c r="M196" s="91"/>
      <c r="N196" s="53">
        <v>12611344</v>
      </c>
      <c r="O196" s="54">
        <v>6.4100000000000004E-2</v>
      </c>
      <c r="P196" s="28">
        <f t="shared" si="66"/>
        <v>13419731</v>
      </c>
      <c r="Q196" s="55">
        <f t="shared" si="67"/>
        <v>83.774812444911305</v>
      </c>
      <c r="R196" s="55">
        <f t="shared" si="68"/>
        <v>0</v>
      </c>
      <c r="S196" s="56">
        <f t="shared" si="69"/>
        <v>0</v>
      </c>
      <c r="T196" s="28">
        <f t="shared" si="70"/>
        <v>0</v>
      </c>
      <c r="U196" s="57">
        <f t="shared" si="71"/>
        <v>246267</v>
      </c>
      <c r="V196" s="57" t="e">
        <f t="shared" si="57"/>
        <v>#REF!</v>
      </c>
      <c r="W196" s="57">
        <f t="shared" si="72"/>
        <v>0</v>
      </c>
      <c r="X196" s="50" t="e">
        <f t="shared" si="73"/>
        <v>#REF!</v>
      </c>
      <c r="Y196" s="58" t="e">
        <f t="shared" si="74"/>
        <v>#REF!</v>
      </c>
      <c r="AA196" s="28">
        <f t="shared" si="75"/>
        <v>0</v>
      </c>
      <c r="AB196" s="28">
        <f t="shared" si="76"/>
        <v>0</v>
      </c>
      <c r="AC196" s="28" t="e">
        <f t="shared" si="77"/>
        <v>#REF!</v>
      </c>
      <c r="AD196" s="55" t="e">
        <f t="shared" si="78"/>
        <v>#REF!</v>
      </c>
      <c r="AG196" s="61" t="str">
        <f t="shared" si="79"/>
        <v>187</v>
      </c>
      <c r="AH196" s="62" t="str">
        <f t="shared" si="80"/>
        <v>Millis</v>
      </c>
      <c r="AI196" s="63">
        <f t="shared" si="81"/>
        <v>0.82237451395247119</v>
      </c>
      <c r="AJ196" s="64">
        <f t="shared" si="58"/>
        <v>82.24</v>
      </c>
      <c r="AK196" s="63">
        <f t="shared" si="82"/>
        <v>6.4100000000000004E-2</v>
      </c>
      <c r="AL196" s="57" t="e">
        <f t="shared" si="59"/>
        <v>#REF!</v>
      </c>
      <c r="AM196" s="65" t="e">
        <f t="shared" si="83"/>
        <v>#REF!</v>
      </c>
      <c r="AR196" s="49"/>
    </row>
    <row r="197" spans="1:44" ht="12.75" customHeight="1" x14ac:dyDescent="0.3">
      <c r="A197" s="48">
        <v>188</v>
      </c>
      <c r="B197" s="48" t="s">
        <v>251</v>
      </c>
      <c r="C197" s="49">
        <v>476197900</v>
      </c>
      <c r="D197" s="49">
        <f t="shared" si="60"/>
        <v>1281558.0882806359</v>
      </c>
      <c r="E197" s="59">
        <v>126980000</v>
      </c>
      <c r="F197" s="49">
        <f t="shared" si="84"/>
        <v>1654394.8562140176</v>
      </c>
      <c r="G197" s="49">
        <f t="shared" si="61"/>
        <v>2935953</v>
      </c>
      <c r="H197" s="50">
        <v>6444121.4025780931</v>
      </c>
      <c r="I197" s="51">
        <f t="shared" si="62"/>
        <v>0.45560175182693119</v>
      </c>
      <c r="J197" s="28">
        <f t="shared" si="63"/>
        <v>6444121</v>
      </c>
      <c r="K197" s="28">
        <f t="shared" si="64"/>
        <v>2935953</v>
      </c>
      <c r="L197" s="52">
        <f t="shared" si="65"/>
        <v>45.56</v>
      </c>
      <c r="M197" s="91"/>
      <c r="N197" s="53">
        <v>2981344</v>
      </c>
      <c r="O197" s="54">
        <v>2.87E-2</v>
      </c>
      <c r="P197" s="28">
        <f t="shared" si="66"/>
        <v>3066909</v>
      </c>
      <c r="Q197" s="55">
        <f t="shared" si="67"/>
        <v>47.592352912113434</v>
      </c>
      <c r="R197" s="55">
        <f t="shared" si="68"/>
        <v>0</v>
      </c>
      <c r="S197" s="56">
        <f t="shared" si="69"/>
        <v>0</v>
      </c>
      <c r="T197" s="28">
        <f t="shared" si="70"/>
        <v>0</v>
      </c>
      <c r="U197" s="57">
        <f t="shared" si="71"/>
        <v>130956</v>
      </c>
      <c r="V197" s="57" t="e">
        <f t="shared" si="57"/>
        <v>#REF!</v>
      </c>
      <c r="W197" s="57">
        <f t="shared" si="72"/>
        <v>0</v>
      </c>
      <c r="X197" s="50" t="e">
        <f t="shared" si="73"/>
        <v>#REF!</v>
      </c>
      <c r="Y197" s="58" t="e">
        <f t="shared" si="74"/>
        <v>#REF!</v>
      </c>
      <c r="AA197" s="28">
        <f t="shared" si="75"/>
        <v>0</v>
      </c>
      <c r="AB197" s="28">
        <f t="shared" si="76"/>
        <v>0</v>
      </c>
      <c r="AC197" s="28" t="e">
        <f t="shared" si="77"/>
        <v>#REF!</v>
      </c>
      <c r="AD197" s="55" t="e">
        <f t="shared" si="78"/>
        <v>#REF!</v>
      </c>
      <c r="AG197" s="61" t="str">
        <f t="shared" si="79"/>
        <v>188</v>
      </c>
      <c r="AH197" s="62" t="str">
        <f t="shared" si="80"/>
        <v>Millville</v>
      </c>
      <c r="AI197" s="63">
        <f t="shared" si="81"/>
        <v>0.45560175182693119</v>
      </c>
      <c r="AJ197" s="64">
        <f t="shared" si="58"/>
        <v>45.56</v>
      </c>
      <c r="AK197" s="63">
        <f t="shared" si="82"/>
        <v>2.87E-2</v>
      </c>
      <c r="AL197" s="57" t="e">
        <f t="shared" si="59"/>
        <v>#REF!</v>
      </c>
      <c r="AM197" s="65" t="e">
        <f t="shared" si="83"/>
        <v>#REF!</v>
      </c>
      <c r="AR197" s="49"/>
    </row>
    <row r="198" spans="1:44" ht="12.75" customHeight="1" x14ac:dyDescent="0.3">
      <c r="A198" s="48">
        <v>189</v>
      </c>
      <c r="B198" s="48" t="s">
        <v>252</v>
      </c>
      <c r="C198" s="49">
        <v>9321873200</v>
      </c>
      <c r="D198" s="49">
        <f t="shared" si="60"/>
        <v>25087305.083425388</v>
      </c>
      <c r="E198" s="59">
        <v>2722292000</v>
      </c>
      <c r="F198" s="49">
        <f t="shared" si="84"/>
        <v>35468151.534986377</v>
      </c>
      <c r="G198" s="49">
        <f t="shared" si="61"/>
        <v>60555457</v>
      </c>
      <c r="H198" s="50">
        <v>59451380.215166003</v>
      </c>
      <c r="I198" s="51">
        <f t="shared" si="62"/>
        <v>1.0185710875145058</v>
      </c>
      <c r="J198" s="28">
        <f t="shared" si="63"/>
        <v>59451380</v>
      </c>
      <c r="K198" s="28">
        <f t="shared" si="64"/>
        <v>59451380</v>
      </c>
      <c r="L198" s="52">
        <f t="shared" si="65"/>
        <v>100</v>
      </c>
      <c r="M198" s="91"/>
      <c r="N198" s="53">
        <v>45522117</v>
      </c>
      <c r="O198" s="54">
        <v>3.7600000000000001E-2</v>
      </c>
      <c r="P198" s="28">
        <f t="shared" si="66"/>
        <v>47233749</v>
      </c>
      <c r="Q198" s="55">
        <f t="shared" si="67"/>
        <v>79.449373301430441</v>
      </c>
      <c r="R198" s="55">
        <f t="shared" si="68"/>
        <v>20.550626698569559</v>
      </c>
      <c r="S198" s="56">
        <f t="shared" si="69"/>
        <v>0.02</v>
      </c>
      <c r="T198" s="28">
        <f t="shared" si="70"/>
        <v>910442</v>
      </c>
      <c r="U198" s="57">
        <f t="shared" si="71"/>
        <v>0</v>
      </c>
      <c r="V198" s="57" t="e">
        <f t="shared" si="57"/>
        <v>#REF!</v>
      </c>
      <c r="W198" s="57">
        <f t="shared" si="72"/>
        <v>0</v>
      </c>
      <c r="X198" s="50" t="e">
        <f t="shared" si="73"/>
        <v>#REF!</v>
      </c>
      <c r="Y198" s="58" t="e">
        <f t="shared" si="74"/>
        <v>#REF!</v>
      </c>
      <c r="AA198" s="28">
        <f t="shared" si="75"/>
        <v>-12217631</v>
      </c>
      <c r="AB198" s="28">
        <f t="shared" si="76"/>
        <v>-11307189</v>
      </c>
      <c r="AC198" s="28">
        <f t="shared" si="77"/>
        <v>0</v>
      </c>
      <c r="AD198" s="55" t="e">
        <f t="shared" si="78"/>
        <v>#REF!</v>
      </c>
      <c r="AG198" s="61" t="str">
        <f t="shared" si="79"/>
        <v>189</v>
      </c>
      <c r="AH198" s="62" t="str">
        <f t="shared" si="80"/>
        <v>Milton</v>
      </c>
      <c r="AI198" s="63">
        <f t="shared" si="81"/>
        <v>1.0185710875145058</v>
      </c>
      <c r="AJ198" s="64">
        <f t="shared" si="58"/>
        <v>100</v>
      </c>
      <c r="AK198" s="63">
        <f t="shared" si="82"/>
        <v>3.7600000000000001E-2</v>
      </c>
      <c r="AL198" s="57" t="e">
        <f t="shared" si="59"/>
        <v>#REF!</v>
      </c>
      <c r="AM198" s="65" t="e">
        <f t="shared" si="83"/>
        <v>#REF!</v>
      </c>
      <c r="AR198" s="49"/>
    </row>
    <row r="199" spans="1:44" ht="12.75" customHeight="1" x14ac:dyDescent="0.3">
      <c r="A199" s="48">
        <v>190</v>
      </c>
      <c r="B199" s="48" t="s">
        <v>253</v>
      </c>
      <c r="C199" s="49">
        <v>34088300</v>
      </c>
      <c r="D199" s="49">
        <f t="shared" si="60"/>
        <v>91739.456601418875</v>
      </c>
      <c r="E199" s="59">
        <v>648000</v>
      </c>
      <c r="F199" s="49">
        <f t="shared" si="84"/>
        <v>8442.6513374285987</v>
      </c>
      <c r="G199" s="49">
        <f t="shared" si="61"/>
        <v>100182</v>
      </c>
      <c r="H199" s="50">
        <v>302949.59979079105</v>
      </c>
      <c r="I199" s="51">
        <f t="shared" si="62"/>
        <v>0.33068866923469459</v>
      </c>
      <c r="J199" s="28">
        <f t="shared" si="63"/>
        <v>302950</v>
      </c>
      <c r="K199" s="28">
        <f t="shared" si="64"/>
        <v>100182</v>
      </c>
      <c r="L199" s="52">
        <f t="shared" si="65"/>
        <v>33.07</v>
      </c>
      <c r="M199" s="91"/>
      <c r="N199" s="53">
        <v>118916</v>
      </c>
      <c r="O199" s="54">
        <v>2.3800000000000002E-2</v>
      </c>
      <c r="P199" s="28">
        <f t="shared" si="66"/>
        <v>121746</v>
      </c>
      <c r="Q199" s="55">
        <f t="shared" si="67"/>
        <v>40.186882598318185</v>
      </c>
      <c r="R199" s="55">
        <f t="shared" si="68"/>
        <v>0</v>
      </c>
      <c r="S199" s="56">
        <f t="shared" si="69"/>
        <v>0</v>
      </c>
      <c r="T199" s="28">
        <f t="shared" si="70"/>
        <v>0</v>
      </c>
      <c r="U199" s="57">
        <f t="shared" si="71"/>
        <v>21564</v>
      </c>
      <c r="V199" s="57" t="e">
        <f t="shared" si="57"/>
        <v>#REF!</v>
      </c>
      <c r="W199" s="57">
        <f t="shared" si="72"/>
        <v>0</v>
      </c>
      <c r="X199" s="50" t="e">
        <f t="shared" si="73"/>
        <v>#REF!</v>
      </c>
      <c r="Y199" s="58" t="e">
        <f t="shared" si="74"/>
        <v>#REF!</v>
      </c>
      <c r="AA199" s="28">
        <f t="shared" si="75"/>
        <v>0</v>
      </c>
      <c r="AB199" s="28">
        <f t="shared" si="76"/>
        <v>0</v>
      </c>
      <c r="AC199" s="28" t="e">
        <f t="shared" si="77"/>
        <v>#REF!</v>
      </c>
      <c r="AD199" s="55" t="e">
        <f t="shared" si="78"/>
        <v>#REF!</v>
      </c>
      <c r="AG199" s="61" t="str">
        <f t="shared" si="79"/>
        <v>190</v>
      </c>
      <c r="AH199" s="62" t="str">
        <f t="shared" si="80"/>
        <v>Monroe</v>
      </c>
      <c r="AI199" s="63">
        <f t="shared" si="81"/>
        <v>0.33068866923469459</v>
      </c>
      <c r="AJ199" s="64">
        <f t="shared" si="58"/>
        <v>33.07</v>
      </c>
      <c r="AK199" s="63">
        <f t="shared" si="82"/>
        <v>2.3800000000000002E-2</v>
      </c>
      <c r="AL199" s="57" t="e">
        <f t="shared" si="59"/>
        <v>#REF!</v>
      </c>
      <c r="AM199" s="65" t="e">
        <f t="shared" si="83"/>
        <v>#REF!</v>
      </c>
      <c r="AR199" s="49"/>
    </row>
    <row r="200" spans="1:44" ht="12.75" customHeight="1" x14ac:dyDescent="0.3">
      <c r="A200" s="48">
        <v>191</v>
      </c>
      <c r="B200" s="48" t="s">
        <v>254</v>
      </c>
      <c r="C200" s="49">
        <v>1167651300</v>
      </c>
      <c r="D200" s="49">
        <f t="shared" si="60"/>
        <v>3142418.2420930443</v>
      </c>
      <c r="E200" s="59">
        <v>329203000</v>
      </c>
      <c r="F200" s="49">
        <f t="shared" si="84"/>
        <v>4289114.4262893619</v>
      </c>
      <c r="G200" s="49">
        <f t="shared" si="61"/>
        <v>7431533</v>
      </c>
      <c r="H200" s="50">
        <v>13964190.307746802</v>
      </c>
      <c r="I200" s="51">
        <f t="shared" si="62"/>
        <v>0.53218502728921335</v>
      </c>
      <c r="J200" s="28">
        <f t="shared" si="63"/>
        <v>13964190</v>
      </c>
      <c r="K200" s="28">
        <f t="shared" si="64"/>
        <v>7431533</v>
      </c>
      <c r="L200" s="52">
        <f t="shared" si="65"/>
        <v>53.22</v>
      </c>
      <c r="M200" s="91"/>
      <c r="N200" s="53">
        <v>7674355</v>
      </c>
      <c r="O200" s="54">
        <v>4.1099999999999998E-2</v>
      </c>
      <c r="P200" s="28">
        <f t="shared" si="66"/>
        <v>7989771</v>
      </c>
      <c r="Q200" s="55">
        <f t="shared" si="67"/>
        <v>57.216142317736669</v>
      </c>
      <c r="R200" s="55">
        <f t="shared" si="68"/>
        <v>0</v>
      </c>
      <c r="S200" s="56">
        <f t="shared" si="69"/>
        <v>0</v>
      </c>
      <c r="T200" s="28">
        <f t="shared" si="70"/>
        <v>0</v>
      </c>
      <c r="U200" s="57">
        <f t="shared" si="71"/>
        <v>558238</v>
      </c>
      <c r="V200" s="57" t="e">
        <f t="shared" si="57"/>
        <v>#REF!</v>
      </c>
      <c r="W200" s="57">
        <f t="shared" si="72"/>
        <v>0</v>
      </c>
      <c r="X200" s="50" t="e">
        <f t="shared" si="73"/>
        <v>#REF!</v>
      </c>
      <c r="Y200" s="58" t="e">
        <f t="shared" si="74"/>
        <v>#REF!</v>
      </c>
      <c r="AA200" s="28">
        <f t="shared" si="75"/>
        <v>0</v>
      </c>
      <c r="AB200" s="28">
        <f t="shared" si="76"/>
        <v>0</v>
      </c>
      <c r="AC200" s="28" t="e">
        <f t="shared" si="77"/>
        <v>#REF!</v>
      </c>
      <c r="AD200" s="55" t="e">
        <f t="shared" si="78"/>
        <v>#REF!</v>
      </c>
      <c r="AG200" s="61" t="str">
        <f t="shared" si="79"/>
        <v>191</v>
      </c>
      <c r="AH200" s="62" t="str">
        <f t="shared" si="80"/>
        <v>Monson</v>
      </c>
      <c r="AI200" s="63">
        <f t="shared" si="81"/>
        <v>0.53218502728921335</v>
      </c>
      <c r="AJ200" s="64">
        <f t="shared" si="58"/>
        <v>53.22</v>
      </c>
      <c r="AK200" s="63">
        <f t="shared" si="82"/>
        <v>4.1099999999999998E-2</v>
      </c>
      <c r="AL200" s="57" t="e">
        <f t="shared" si="59"/>
        <v>#REF!</v>
      </c>
      <c r="AM200" s="65" t="e">
        <f t="shared" si="83"/>
        <v>#REF!</v>
      </c>
      <c r="AR200" s="49"/>
    </row>
    <row r="201" spans="1:44" ht="12.75" customHeight="1" x14ac:dyDescent="0.3">
      <c r="A201" s="48">
        <v>192</v>
      </c>
      <c r="B201" s="48" t="s">
        <v>255</v>
      </c>
      <c r="C201" s="49">
        <v>1280098500</v>
      </c>
      <c r="D201" s="49">
        <f t="shared" si="60"/>
        <v>3445039.5234227404</v>
      </c>
      <c r="E201" s="59">
        <v>238082000</v>
      </c>
      <c r="F201" s="49">
        <f t="shared" si="84"/>
        <v>3101918.6970951781</v>
      </c>
      <c r="G201" s="49">
        <f t="shared" si="61"/>
        <v>6546958</v>
      </c>
      <c r="H201" s="50">
        <v>15335260.348576462</v>
      </c>
      <c r="I201" s="51">
        <f t="shared" si="62"/>
        <v>0.42692186837295787</v>
      </c>
      <c r="J201" s="28">
        <f t="shared" si="63"/>
        <v>15335260</v>
      </c>
      <c r="K201" s="28">
        <f t="shared" si="64"/>
        <v>6546958</v>
      </c>
      <c r="L201" s="52">
        <f t="shared" si="65"/>
        <v>42.69</v>
      </c>
      <c r="M201" s="91"/>
      <c r="N201" s="53">
        <v>7039520</v>
      </c>
      <c r="O201" s="54">
        <v>3.3500000000000002E-2</v>
      </c>
      <c r="P201" s="28">
        <f t="shared" si="66"/>
        <v>7275344</v>
      </c>
      <c r="Q201" s="55">
        <f t="shared" si="67"/>
        <v>47.441933391599406</v>
      </c>
      <c r="R201" s="55">
        <f t="shared" si="68"/>
        <v>0</v>
      </c>
      <c r="S201" s="56">
        <f t="shared" si="69"/>
        <v>0</v>
      </c>
      <c r="T201" s="28">
        <f t="shared" si="70"/>
        <v>0</v>
      </c>
      <c r="U201" s="57">
        <f t="shared" si="71"/>
        <v>728386</v>
      </c>
      <c r="V201" s="57" t="e">
        <f t="shared" si="57"/>
        <v>#REF!</v>
      </c>
      <c r="W201" s="57">
        <f t="shared" si="72"/>
        <v>0</v>
      </c>
      <c r="X201" s="50" t="e">
        <f t="shared" si="73"/>
        <v>#REF!</v>
      </c>
      <c r="Y201" s="58" t="e">
        <f t="shared" si="74"/>
        <v>#REF!</v>
      </c>
      <c r="AA201" s="28">
        <f t="shared" si="75"/>
        <v>0</v>
      </c>
      <c r="AB201" s="28">
        <f t="shared" si="76"/>
        <v>0</v>
      </c>
      <c r="AC201" s="28" t="e">
        <f t="shared" si="77"/>
        <v>#REF!</v>
      </c>
      <c r="AD201" s="55" t="e">
        <f t="shared" si="78"/>
        <v>#REF!</v>
      </c>
      <c r="AG201" s="61" t="str">
        <f t="shared" si="79"/>
        <v>192</v>
      </c>
      <c r="AH201" s="62" t="str">
        <f t="shared" si="80"/>
        <v>Montague</v>
      </c>
      <c r="AI201" s="63">
        <f t="shared" si="81"/>
        <v>0.42692186837295787</v>
      </c>
      <c r="AJ201" s="64">
        <f t="shared" si="58"/>
        <v>42.69</v>
      </c>
      <c r="AK201" s="63">
        <f t="shared" si="82"/>
        <v>3.3500000000000002E-2</v>
      </c>
      <c r="AL201" s="57" t="e">
        <f t="shared" si="59"/>
        <v>#REF!</v>
      </c>
      <c r="AM201" s="65" t="e">
        <f t="shared" si="83"/>
        <v>#REF!</v>
      </c>
      <c r="AR201" s="49"/>
    </row>
    <row r="202" spans="1:44" ht="12.75" customHeight="1" x14ac:dyDescent="0.3">
      <c r="A202" s="48">
        <v>193</v>
      </c>
      <c r="B202" s="48" t="s">
        <v>256</v>
      </c>
      <c r="C202" s="49">
        <v>720562200</v>
      </c>
      <c r="D202" s="49">
        <f t="shared" si="60"/>
        <v>1939198.6304838583</v>
      </c>
      <c r="E202" s="59">
        <v>58547000</v>
      </c>
      <c r="F202" s="49">
        <f t="shared" si="84"/>
        <v>762796.15409325948</v>
      </c>
      <c r="G202" s="49">
        <f t="shared" si="61"/>
        <v>2701995</v>
      </c>
      <c r="H202" s="50">
        <v>1258519.9715362166</v>
      </c>
      <c r="I202" s="51">
        <f t="shared" si="62"/>
        <v>2.1469623534871687</v>
      </c>
      <c r="J202" s="28">
        <f t="shared" si="63"/>
        <v>1258520</v>
      </c>
      <c r="K202" s="28">
        <f t="shared" si="64"/>
        <v>1258520</v>
      </c>
      <c r="L202" s="52">
        <f t="shared" si="65"/>
        <v>100</v>
      </c>
      <c r="M202" s="91"/>
      <c r="N202" s="53">
        <v>1001401</v>
      </c>
      <c r="O202" s="54">
        <v>4.8000000000000001E-2</v>
      </c>
      <c r="P202" s="28">
        <f t="shared" si="66"/>
        <v>1049468</v>
      </c>
      <c r="Q202" s="55">
        <f t="shared" si="67"/>
        <v>83.389062051908752</v>
      </c>
      <c r="R202" s="55">
        <f t="shared" si="68"/>
        <v>16.610937948091248</v>
      </c>
      <c r="S202" s="56">
        <f t="shared" si="69"/>
        <v>0.02</v>
      </c>
      <c r="T202" s="28">
        <f t="shared" si="70"/>
        <v>20028</v>
      </c>
      <c r="U202" s="57">
        <f t="shared" si="71"/>
        <v>0</v>
      </c>
      <c r="V202" s="57" t="e">
        <f t="shared" ref="V202:V265" si="85">MAX(U202*(V$5),0)</f>
        <v>#REF!</v>
      </c>
      <c r="W202" s="57">
        <f t="shared" si="72"/>
        <v>189024</v>
      </c>
      <c r="X202" s="50" t="e">
        <f t="shared" si="73"/>
        <v>#REF!</v>
      </c>
      <c r="Y202" s="58" t="e">
        <f t="shared" si="74"/>
        <v>#REF!</v>
      </c>
      <c r="AA202" s="28">
        <f t="shared" si="75"/>
        <v>-209052</v>
      </c>
      <c r="AB202" s="28">
        <f t="shared" si="76"/>
        <v>0</v>
      </c>
      <c r="AC202" s="28">
        <f t="shared" si="77"/>
        <v>0</v>
      </c>
      <c r="AD202" s="55" t="e">
        <f t="shared" si="78"/>
        <v>#REF!</v>
      </c>
      <c r="AG202" s="61" t="str">
        <f t="shared" si="79"/>
        <v>193</v>
      </c>
      <c r="AH202" s="62" t="str">
        <f t="shared" si="80"/>
        <v>Monterey</v>
      </c>
      <c r="AI202" s="63">
        <f t="shared" si="81"/>
        <v>2.1469623534871687</v>
      </c>
      <c r="AJ202" s="64">
        <f t="shared" ref="AJ202:AJ265" si="86">L202</f>
        <v>100</v>
      </c>
      <c r="AK202" s="63">
        <f t="shared" si="82"/>
        <v>4.8000000000000001E-2</v>
      </c>
      <c r="AL202" s="57" t="e">
        <f t="shared" ref="AL202:AL265" si="87">X202</f>
        <v>#REF!</v>
      </c>
      <c r="AM202" s="65" t="e">
        <f t="shared" si="83"/>
        <v>#REF!</v>
      </c>
      <c r="AR202" s="49"/>
    </row>
    <row r="203" spans="1:44" ht="12.75" customHeight="1" x14ac:dyDescent="0.3">
      <c r="A203" s="48">
        <v>194</v>
      </c>
      <c r="B203" s="48" t="s">
        <v>257</v>
      </c>
      <c r="C203" s="49">
        <v>158853200</v>
      </c>
      <c r="D203" s="49">
        <f t="shared" ref="D203:D266" si="88">D$5*C203</f>
        <v>427510.50206072209</v>
      </c>
      <c r="E203" s="59">
        <v>32375000</v>
      </c>
      <c r="F203" s="49">
        <f t="shared" si="84"/>
        <v>421806.84729822661</v>
      </c>
      <c r="G203" s="49">
        <f t="shared" ref="G203:G266" si="89">ROUND(D203+F203,0)</f>
        <v>849317</v>
      </c>
      <c r="H203" s="50">
        <v>1210367.2700015337</v>
      </c>
      <c r="I203" s="51">
        <f t="shared" ref="I203:I266" si="90">IF(H203=0,0,G203/H203)</f>
        <v>0.70170188921163068</v>
      </c>
      <c r="J203" s="28">
        <f t="shared" ref="J203:J266" si="91">ROUND(H203*$J$9,0)</f>
        <v>1210367</v>
      </c>
      <c r="K203" s="28">
        <f t="shared" ref="K203:K266" si="92">MIN(G203,J203)</f>
        <v>849317</v>
      </c>
      <c r="L203" s="52">
        <f t="shared" ref="L203:L266" si="93">IF(H203&gt;0, ROUND((K203*100/H203), 2), 0)</f>
        <v>70.17</v>
      </c>
      <c r="M203" s="91"/>
      <c r="N203" s="53">
        <v>847449</v>
      </c>
      <c r="O203" s="54">
        <v>4.1000000000000009E-2</v>
      </c>
      <c r="P203" s="28">
        <f t="shared" ref="P203:P266" si="94">ROUND(N203*(1+O203),0)</f>
        <v>882194</v>
      </c>
      <c r="Q203" s="55">
        <f t="shared" ref="Q203:Q266" si="95">IF(H203=0,0,P203*100/H203)</f>
        <v>72.886471888725325</v>
      </c>
      <c r="R203" s="55">
        <f t="shared" ref="R203:R266" si="96">IF(L203&gt;Q203,L203-Q203,0)</f>
        <v>0</v>
      </c>
      <c r="S203" s="56">
        <f t="shared" ref="S203:S266" si="97">IF(AND(R203&gt;$T$4,R203&lt;=$T$5),$S$4,IF(R203&gt;$T$5,$S$5,0))</f>
        <v>0</v>
      </c>
      <c r="T203" s="28">
        <f t="shared" ref="T203:T266" si="98">ROUND(S203*N203,0)</f>
        <v>0</v>
      </c>
      <c r="U203" s="57">
        <f t="shared" ref="U203:U266" si="99">MAX(P203-K203,0)</f>
        <v>32877</v>
      </c>
      <c r="V203" s="57" t="e">
        <f t="shared" si="85"/>
        <v>#REF!</v>
      </c>
      <c r="W203" s="57">
        <f t="shared" ref="W203:W266" si="100">IF(AND(I203&gt;1.75,$W$5=1),MAX(K203-(P203+T203),0),0)</f>
        <v>0</v>
      </c>
      <c r="X203" s="50" t="e">
        <f t="shared" ref="X203:X266" si="101">MIN(H203*1,ROUND(P203+T203-V203+W203,0))</f>
        <v>#REF!</v>
      </c>
      <c r="Y203" s="58" t="e">
        <f t="shared" ref="Y203:Y266" si="102">IF(H203=0,0,X203*100/H203)</f>
        <v>#REF!</v>
      </c>
      <c r="AA203" s="28">
        <f t="shared" ref="AA203:AA266" si="103">IF(Q203&lt;L203, P203-K203, 0)</f>
        <v>0</v>
      </c>
      <c r="AB203" s="28">
        <f t="shared" ref="AB203:AB266" si="104">-1*MAX(K203-(P203+T203+W203),0)</f>
        <v>0</v>
      </c>
      <c r="AC203" s="28" t="e">
        <f t="shared" ref="AC203:AC266" si="105">IF(Q203&gt;L203, X203-K203,0)</f>
        <v>#REF!</v>
      </c>
      <c r="AD203" s="55" t="e">
        <f t="shared" ref="AD203:AD266" si="106">Y203-L203</f>
        <v>#REF!</v>
      </c>
      <c r="AG203" s="61" t="str">
        <f t="shared" ref="AG203:AG266" si="107">TEXT(A203,"000")</f>
        <v>194</v>
      </c>
      <c r="AH203" s="62" t="str">
        <f t="shared" ref="AH203:AH266" si="108">B203</f>
        <v>Montgomery</v>
      </c>
      <c r="AI203" s="63">
        <f t="shared" ref="AI203:AI266" si="109">I203</f>
        <v>0.70170188921163068</v>
      </c>
      <c r="AJ203" s="64">
        <f t="shared" si="86"/>
        <v>70.17</v>
      </c>
      <c r="AK203" s="63">
        <f t="shared" ref="AK203:AK266" si="110">O203</f>
        <v>4.1000000000000009E-2</v>
      </c>
      <c r="AL203" s="57" t="e">
        <f t="shared" si="87"/>
        <v>#REF!</v>
      </c>
      <c r="AM203" s="65" t="e">
        <f t="shared" ref="AM203:AM266" si="111">AD203</f>
        <v>#REF!</v>
      </c>
      <c r="AR203" s="49"/>
    </row>
    <row r="204" spans="1:44" ht="12.75" customHeight="1" x14ac:dyDescent="0.3">
      <c r="A204" s="48">
        <v>195</v>
      </c>
      <c r="B204" s="48" t="s">
        <v>258</v>
      </c>
      <c r="C204" s="49">
        <v>120785500</v>
      </c>
      <c r="D204" s="49">
        <f t="shared" si="88"/>
        <v>325061.5646814502</v>
      </c>
      <c r="E204" s="59">
        <v>10219000</v>
      </c>
      <c r="F204" s="49">
        <f t="shared" ref="F204:F267" si="112">E204*F$5</f>
        <v>133141.13274256611</v>
      </c>
      <c r="G204" s="49">
        <f t="shared" si="89"/>
        <v>458203</v>
      </c>
      <c r="H204" s="50">
        <v>50509.919999999998</v>
      </c>
      <c r="I204" s="51">
        <f t="shared" si="90"/>
        <v>9.0715447579406181</v>
      </c>
      <c r="J204" s="28">
        <f t="shared" si="91"/>
        <v>50510</v>
      </c>
      <c r="K204" s="28">
        <f t="shared" si="92"/>
        <v>50510</v>
      </c>
      <c r="L204" s="52">
        <f t="shared" si="93"/>
        <v>100</v>
      </c>
      <c r="M204" s="91"/>
      <c r="N204" s="53">
        <v>59104</v>
      </c>
      <c r="O204" s="54">
        <v>3.49E-2</v>
      </c>
      <c r="P204" s="28">
        <f t="shared" si="94"/>
        <v>61167</v>
      </c>
      <c r="Q204" s="55">
        <f t="shared" si="95"/>
        <v>121.09898412034705</v>
      </c>
      <c r="R204" s="55">
        <f t="shared" si="96"/>
        <v>0</v>
      </c>
      <c r="S204" s="56">
        <f t="shared" si="97"/>
        <v>0</v>
      </c>
      <c r="T204" s="28">
        <f t="shared" si="98"/>
        <v>0</v>
      </c>
      <c r="U204" s="57">
        <f t="shared" si="99"/>
        <v>10657</v>
      </c>
      <c r="V204" s="57" t="e">
        <f t="shared" si="85"/>
        <v>#REF!</v>
      </c>
      <c r="W204" s="57">
        <f t="shared" si="100"/>
        <v>0</v>
      </c>
      <c r="X204" s="50" t="e">
        <f t="shared" si="101"/>
        <v>#REF!</v>
      </c>
      <c r="Y204" s="58" t="e">
        <f t="shared" si="102"/>
        <v>#REF!</v>
      </c>
      <c r="AA204" s="28">
        <f t="shared" si="103"/>
        <v>0</v>
      </c>
      <c r="AB204" s="28">
        <f t="shared" si="104"/>
        <v>0</v>
      </c>
      <c r="AC204" s="28" t="e">
        <f t="shared" si="105"/>
        <v>#REF!</v>
      </c>
      <c r="AD204" s="55" t="e">
        <f t="shared" si="106"/>
        <v>#REF!</v>
      </c>
      <c r="AG204" s="61" t="str">
        <f t="shared" si="107"/>
        <v>195</v>
      </c>
      <c r="AH204" s="62" t="str">
        <f t="shared" si="108"/>
        <v>Mount Washington</v>
      </c>
      <c r="AI204" s="63">
        <f t="shared" si="109"/>
        <v>9.0715447579406181</v>
      </c>
      <c r="AJ204" s="64">
        <f t="shared" si="86"/>
        <v>100</v>
      </c>
      <c r="AK204" s="63">
        <f t="shared" si="110"/>
        <v>3.49E-2</v>
      </c>
      <c r="AL204" s="57" t="e">
        <f t="shared" si="87"/>
        <v>#REF!</v>
      </c>
      <c r="AM204" s="65" t="e">
        <f t="shared" si="111"/>
        <v>#REF!</v>
      </c>
      <c r="AR204" s="49"/>
    </row>
    <row r="205" spans="1:44" ht="12.75" customHeight="1" x14ac:dyDescent="0.3">
      <c r="A205" s="48">
        <v>196</v>
      </c>
      <c r="B205" s="48" t="s">
        <v>259</v>
      </c>
      <c r="C205" s="49">
        <v>1464847700</v>
      </c>
      <c r="D205" s="49">
        <f t="shared" si="88"/>
        <v>3942242.1183173773</v>
      </c>
      <c r="E205" s="59">
        <v>261252000</v>
      </c>
      <c r="F205" s="49">
        <f t="shared" si="112"/>
        <v>3403795.5975399632</v>
      </c>
      <c r="G205" s="49">
        <f t="shared" si="89"/>
        <v>7346038</v>
      </c>
      <c r="H205" s="50">
        <v>3388707.6828301903</v>
      </c>
      <c r="I205" s="51">
        <f t="shared" si="90"/>
        <v>2.1677992578765943</v>
      </c>
      <c r="J205" s="28">
        <f t="shared" si="91"/>
        <v>3388708</v>
      </c>
      <c r="K205" s="28">
        <f t="shared" si="92"/>
        <v>3388708</v>
      </c>
      <c r="L205" s="52">
        <f t="shared" si="93"/>
        <v>100</v>
      </c>
      <c r="M205" s="91"/>
      <c r="N205" s="53">
        <v>2629280</v>
      </c>
      <c r="O205" s="54">
        <v>3.6400000000000002E-2</v>
      </c>
      <c r="P205" s="28">
        <f t="shared" si="94"/>
        <v>2724986</v>
      </c>
      <c r="Q205" s="55">
        <f t="shared" si="95"/>
        <v>80.413722724060364</v>
      </c>
      <c r="R205" s="55">
        <f t="shared" si="96"/>
        <v>19.586277275939636</v>
      </c>
      <c r="S205" s="56">
        <f t="shared" si="97"/>
        <v>0.02</v>
      </c>
      <c r="T205" s="28">
        <f t="shared" si="98"/>
        <v>52586</v>
      </c>
      <c r="U205" s="57">
        <f t="shared" si="99"/>
        <v>0</v>
      </c>
      <c r="V205" s="57" t="e">
        <f t="shared" si="85"/>
        <v>#REF!</v>
      </c>
      <c r="W205" s="57">
        <f t="shared" si="100"/>
        <v>611136</v>
      </c>
      <c r="X205" s="50" t="e">
        <f t="shared" si="101"/>
        <v>#REF!</v>
      </c>
      <c r="Y205" s="58" t="e">
        <f t="shared" si="102"/>
        <v>#REF!</v>
      </c>
      <c r="AA205" s="28">
        <f t="shared" si="103"/>
        <v>-663722</v>
      </c>
      <c r="AB205" s="28">
        <f t="shared" si="104"/>
        <v>0</v>
      </c>
      <c r="AC205" s="28">
        <f t="shared" si="105"/>
        <v>0</v>
      </c>
      <c r="AD205" s="55" t="e">
        <f t="shared" si="106"/>
        <v>#REF!</v>
      </c>
      <c r="AG205" s="61" t="str">
        <f t="shared" si="107"/>
        <v>196</v>
      </c>
      <c r="AH205" s="62" t="str">
        <f t="shared" si="108"/>
        <v>Nahant</v>
      </c>
      <c r="AI205" s="63">
        <f t="shared" si="109"/>
        <v>2.1677992578765943</v>
      </c>
      <c r="AJ205" s="64">
        <f t="shared" si="86"/>
        <v>100</v>
      </c>
      <c r="AK205" s="63">
        <f t="shared" si="110"/>
        <v>3.6400000000000002E-2</v>
      </c>
      <c r="AL205" s="57" t="e">
        <f t="shared" si="87"/>
        <v>#REF!</v>
      </c>
      <c r="AM205" s="65" t="e">
        <f t="shared" si="111"/>
        <v>#REF!</v>
      </c>
      <c r="AR205" s="49"/>
    </row>
    <row r="206" spans="1:44" ht="12.75" customHeight="1" x14ac:dyDescent="0.3">
      <c r="A206" s="48">
        <v>197</v>
      </c>
      <c r="B206" s="48" t="s">
        <v>260</v>
      </c>
      <c r="C206" s="49">
        <v>40700588900</v>
      </c>
      <c r="D206" s="49">
        <f t="shared" si="88"/>
        <v>109534647.05027063</v>
      </c>
      <c r="E206" s="59">
        <v>1302436000</v>
      </c>
      <c r="F206" s="49">
        <f t="shared" si="112"/>
        <v>16969155.921782643</v>
      </c>
      <c r="G206" s="49">
        <f t="shared" si="89"/>
        <v>126503803</v>
      </c>
      <c r="H206" s="50">
        <v>27110453.819999997</v>
      </c>
      <c r="I206" s="51">
        <f t="shared" si="90"/>
        <v>4.6662370110040454</v>
      </c>
      <c r="J206" s="28">
        <f t="shared" si="91"/>
        <v>27110454</v>
      </c>
      <c r="K206" s="28">
        <f t="shared" si="92"/>
        <v>27110454</v>
      </c>
      <c r="L206" s="52">
        <f t="shared" si="93"/>
        <v>100</v>
      </c>
      <c r="M206" s="91"/>
      <c r="N206" s="53">
        <v>21066477</v>
      </c>
      <c r="O206" s="54">
        <v>5.8700000000000002E-2</v>
      </c>
      <c r="P206" s="28">
        <f t="shared" si="94"/>
        <v>22303079</v>
      </c>
      <c r="Q206" s="55">
        <f t="shared" si="95"/>
        <v>82.267449848244567</v>
      </c>
      <c r="R206" s="55">
        <f t="shared" si="96"/>
        <v>17.732550151755433</v>
      </c>
      <c r="S206" s="56">
        <f t="shared" si="97"/>
        <v>0.02</v>
      </c>
      <c r="T206" s="28">
        <f t="shared" si="98"/>
        <v>421330</v>
      </c>
      <c r="U206" s="57">
        <f t="shared" si="99"/>
        <v>0</v>
      </c>
      <c r="V206" s="57" t="e">
        <f t="shared" si="85"/>
        <v>#REF!</v>
      </c>
      <c r="W206" s="57">
        <f t="shared" si="100"/>
        <v>4386045</v>
      </c>
      <c r="X206" s="50" t="e">
        <f t="shared" si="101"/>
        <v>#REF!</v>
      </c>
      <c r="Y206" s="58" t="e">
        <f t="shared" si="102"/>
        <v>#REF!</v>
      </c>
      <c r="AA206" s="28">
        <f t="shared" si="103"/>
        <v>-4807375</v>
      </c>
      <c r="AB206" s="28">
        <f t="shared" si="104"/>
        <v>0</v>
      </c>
      <c r="AC206" s="28">
        <f t="shared" si="105"/>
        <v>0</v>
      </c>
      <c r="AD206" s="55" t="e">
        <f t="shared" si="106"/>
        <v>#REF!</v>
      </c>
      <c r="AG206" s="61" t="str">
        <f t="shared" si="107"/>
        <v>197</v>
      </c>
      <c r="AH206" s="62" t="str">
        <f t="shared" si="108"/>
        <v>Nantucket</v>
      </c>
      <c r="AI206" s="63">
        <f t="shared" si="109"/>
        <v>4.6662370110040454</v>
      </c>
      <c r="AJ206" s="64">
        <f t="shared" si="86"/>
        <v>100</v>
      </c>
      <c r="AK206" s="63">
        <f t="shared" si="110"/>
        <v>5.8700000000000002E-2</v>
      </c>
      <c r="AL206" s="57" t="e">
        <f t="shared" si="87"/>
        <v>#REF!</v>
      </c>
      <c r="AM206" s="65" t="e">
        <f t="shared" si="111"/>
        <v>#REF!</v>
      </c>
      <c r="AR206" s="49"/>
    </row>
    <row r="207" spans="1:44" ht="12.75" customHeight="1" x14ac:dyDescent="0.3">
      <c r="A207" s="48">
        <v>198</v>
      </c>
      <c r="B207" s="48" t="s">
        <v>261</v>
      </c>
      <c r="C207" s="49">
        <v>12641524500</v>
      </c>
      <c r="D207" s="49">
        <f t="shared" si="88"/>
        <v>34021250.348169997</v>
      </c>
      <c r="E207" s="59">
        <v>2877851000</v>
      </c>
      <c r="F207" s="49">
        <f t="shared" si="112"/>
        <v>37494895.978503436</v>
      </c>
      <c r="G207" s="49">
        <f t="shared" si="89"/>
        <v>71516146</v>
      </c>
      <c r="H207" s="50">
        <v>72084954.660506412</v>
      </c>
      <c r="I207" s="51">
        <f t="shared" si="90"/>
        <v>0.99210919028547229</v>
      </c>
      <c r="J207" s="28">
        <f t="shared" si="91"/>
        <v>72084955</v>
      </c>
      <c r="K207" s="28">
        <f t="shared" si="92"/>
        <v>71516146</v>
      </c>
      <c r="L207" s="52">
        <f t="shared" si="93"/>
        <v>99.21</v>
      </c>
      <c r="M207" s="91"/>
      <c r="N207" s="53">
        <v>55811396</v>
      </c>
      <c r="O207" s="54">
        <v>3.7100000000000001E-2</v>
      </c>
      <c r="P207" s="28">
        <f t="shared" si="94"/>
        <v>57881999</v>
      </c>
      <c r="Q207" s="55">
        <f t="shared" si="95"/>
        <v>80.296920865946163</v>
      </c>
      <c r="R207" s="55">
        <f t="shared" si="96"/>
        <v>18.913079134053831</v>
      </c>
      <c r="S207" s="56">
        <f t="shared" si="97"/>
        <v>0.02</v>
      </c>
      <c r="T207" s="28">
        <f t="shared" si="98"/>
        <v>1116228</v>
      </c>
      <c r="U207" s="57">
        <f t="shared" si="99"/>
        <v>0</v>
      </c>
      <c r="V207" s="57" t="e">
        <f t="shared" si="85"/>
        <v>#REF!</v>
      </c>
      <c r="W207" s="57">
        <f t="shared" si="100"/>
        <v>0</v>
      </c>
      <c r="X207" s="50" t="e">
        <f t="shared" si="101"/>
        <v>#REF!</v>
      </c>
      <c r="Y207" s="58" t="e">
        <f t="shared" si="102"/>
        <v>#REF!</v>
      </c>
      <c r="AA207" s="28">
        <f t="shared" si="103"/>
        <v>-13634147</v>
      </c>
      <c r="AB207" s="28">
        <f t="shared" si="104"/>
        <v>-12517919</v>
      </c>
      <c r="AC207" s="28">
        <f t="shared" si="105"/>
        <v>0</v>
      </c>
      <c r="AD207" s="55" t="e">
        <f t="shared" si="106"/>
        <v>#REF!</v>
      </c>
      <c r="AG207" s="61" t="str">
        <f t="shared" si="107"/>
        <v>198</v>
      </c>
      <c r="AH207" s="62" t="str">
        <f t="shared" si="108"/>
        <v>Natick</v>
      </c>
      <c r="AI207" s="63">
        <f t="shared" si="109"/>
        <v>0.99210919028547229</v>
      </c>
      <c r="AJ207" s="64">
        <f t="shared" si="86"/>
        <v>99.21</v>
      </c>
      <c r="AK207" s="63">
        <f t="shared" si="110"/>
        <v>3.7100000000000001E-2</v>
      </c>
      <c r="AL207" s="57" t="e">
        <f t="shared" si="87"/>
        <v>#REF!</v>
      </c>
      <c r="AM207" s="65" t="e">
        <f t="shared" si="111"/>
        <v>#REF!</v>
      </c>
      <c r="AR207" s="49"/>
    </row>
    <row r="208" spans="1:44" ht="12.75" customHeight="1" x14ac:dyDescent="0.3">
      <c r="A208" s="48">
        <v>199</v>
      </c>
      <c r="B208" s="48" t="s">
        <v>262</v>
      </c>
      <c r="C208" s="49">
        <v>14275936100</v>
      </c>
      <c r="D208" s="49">
        <f t="shared" si="88"/>
        <v>38419827.92602092</v>
      </c>
      <c r="E208" s="59">
        <v>4740218000</v>
      </c>
      <c r="F208" s="49">
        <f t="shared" si="112"/>
        <v>61759271.354017153</v>
      </c>
      <c r="G208" s="49">
        <f t="shared" si="89"/>
        <v>100179099</v>
      </c>
      <c r="H208" s="50">
        <v>75899672.83615844</v>
      </c>
      <c r="I208" s="51">
        <f t="shared" si="90"/>
        <v>1.3198884165976918</v>
      </c>
      <c r="J208" s="28">
        <f t="shared" si="91"/>
        <v>75899673</v>
      </c>
      <c r="K208" s="28">
        <f t="shared" si="92"/>
        <v>75899673</v>
      </c>
      <c r="L208" s="52">
        <f t="shared" si="93"/>
        <v>100</v>
      </c>
      <c r="M208" s="91"/>
      <c r="N208" s="53">
        <v>60895806</v>
      </c>
      <c r="O208" s="54">
        <v>6.0499999999999998E-2</v>
      </c>
      <c r="P208" s="28">
        <f t="shared" si="94"/>
        <v>64580002</v>
      </c>
      <c r="Q208" s="55">
        <f t="shared" si="95"/>
        <v>85.086008393483127</v>
      </c>
      <c r="R208" s="55">
        <f t="shared" si="96"/>
        <v>14.913991606516873</v>
      </c>
      <c r="S208" s="56">
        <f t="shared" si="97"/>
        <v>0.02</v>
      </c>
      <c r="T208" s="28">
        <f t="shared" si="98"/>
        <v>1217916</v>
      </c>
      <c r="U208" s="57">
        <f t="shared" si="99"/>
        <v>0</v>
      </c>
      <c r="V208" s="57" t="e">
        <f t="shared" si="85"/>
        <v>#REF!</v>
      </c>
      <c r="W208" s="57">
        <f t="shared" si="100"/>
        <v>0</v>
      </c>
      <c r="X208" s="50" t="e">
        <f t="shared" si="101"/>
        <v>#REF!</v>
      </c>
      <c r="Y208" s="58" t="e">
        <f t="shared" si="102"/>
        <v>#REF!</v>
      </c>
      <c r="AA208" s="28">
        <f t="shared" si="103"/>
        <v>-11319671</v>
      </c>
      <c r="AB208" s="28">
        <f t="shared" si="104"/>
        <v>-10101755</v>
      </c>
      <c r="AC208" s="28">
        <f t="shared" si="105"/>
        <v>0</v>
      </c>
      <c r="AD208" s="55" t="e">
        <f t="shared" si="106"/>
        <v>#REF!</v>
      </c>
      <c r="AG208" s="61" t="str">
        <f t="shared" si="107"/>
        <v>199</v>
      </c>
      <c r="AH208" s="62" t="str">
        <f t="shared" si="108"/>
        <v>Needham</v>
      </c>
      <c r="AI208" s="63">
        <f t="shared" si="109"/>
        <v>1.3198884165976918</v>
      </c>
      <c r="AJ208" s="64">
        <f t="shared" si="86"/>
        <v>100</v>
      </c>
      <c r="AK208" s="63">
        <f t="shared" si="110"/>
        <v>6.0499999999999998E-2</v>
      </c>
      <c r="AL208" s="57" t="e">
        <f t="shared" si="87"/>
        <v>#REF!</v>
      </c>
      <c r="AM208" s="65" t="e">
        <f t="shared" si="111"/>
        <v>#REF!</v>
      </c>
      <c r="AR208" s="49"/>
    </row>
    <row r="209" spans="1:44" ht="12.75" customHeight="1" x14ac:dyDescent="0.3">
      <c r="A209" s="48">
        <v>200</v>
      </c>
      <c r="B209" s="48" t="s">
        <v>263</v>
      </c>
      <c r="C209" s="49">
        <v>59293400</v>
      </c>
      <c r="D209" s="49">
        <f t="shared" si="88"/>
        <v>159572.17860821952</v>
      </c>
      <c r="E209" s="59">
        <v>8178000</v>
      </c>
      <c r="F209" s="49">
        <f t="shared" si="112"/>
        <v>106549.38678625166</v>
      </c>
      <c r="G209" s="49">
        <f t="shared" si="89"/>
        <v>266122</v>
      </c>
      <c r="H209" s="50">
        <v>123072.46</v>
      </c>
      <c r="I209" s="51">
        <f t="shared" si="90"/>
        <v>2.1623196611167113</v>
      </c>
      <c r="J209" s="28">
        <f t="shared" si="91"/>
        <v>123072</v>
      </c>
      <c r="K209" s="28">
        <f t="shared" si="92"/>
        <v>123072</v>
      </c>
      <c r="L209" s="52">
        <f t="shared" si="93"/>
        <v>100</v>
      </c>
      <c r="M209" s="91"/>
      <c r="N209" s="53">
        <v>151346</v>
      </c>
      <c r="O209" s="54">
        <v>6.54E-2</v>
      </c>
      <c r="P209" s="28">
        <f t="shared" si="94"/>
        <v>161244</v>
      </c>
      <c r="Q209" s="55">
        <f t="shared" si="95"/>
        <v>131.01550094960317</v>
      </c>
      <c r="R209" s="55">
        <f t="shared" si="96"/>
        <v>0</v>
      </c>
      <c r="S209" s="56">
        <f t="shared" si="97"/>
        <v>0</v>
      </c>
      <c r="T209" s="28">
        <f t="shared" si="98"/>
        <v>0</v>
      </c>
      <c r="U209" s="57">
        <f t="shared" si="99"/>
        <v>38172</v>
      </c>
      <c r="V209" s="57" t="e">
        <f t="shared" si="85"/>
        <v>#REF!</v>
      </c>
      <c r="W209" s="57">
        <f t="shared" si="100"/>
        <v>0</v>
      </c>
      <c r="X209" s="50" t="e">
        <f t="shared" si="101"/>
        <v>#REF!</v>
      </c>
      <c r="Y209" s="58" t="e">
        <f t="shared" si="102"/>
        <v>#REF!</v>
      </c>
      <c r="AA209" s="28">
        <f t="shared" si="103"/>
        <v>0</v>
      </c>
      <c r="AB209" s="28">
        <f t="shared" si="104"/>
        <v>0</v>
      </c>
      <c r="AC209" s="28" t="e">
        <f t="shared" si="105"/>
        <v>#REF!</v>
      </c>
      <c r="AD209" s="55" t="e">
        <f t="shared" si="106"/>
        <v>#REF!</v>
      </c>
      <c r="AG209" s="61" t="str">
        <f t="shared" si="107"/>
        <v>200</v>
      </c>
      <c r="AH209" s="62" t="str">
        <f t="shared" si="108"/>
        <v>New Ashford</v>
      </c>
      <c r="AI209" s="63">
        <f t="shared" si="109"/>
        <v>2.1623196611167113</v>
      </c>
      <c r="AJ209" s="64">
        <f t="shared" si="86"/>
        <v>100</v>
      </c>
      <c r="AK209" s="63">
        <f t="shared" si="110"/>
        <v>6.54E-2</v>
      </c>
      <c r="AL209" s="57" t="e">
        <f t="shared" si="87"/>
        <v>#REF!</v>
      </c>
      <c r="AM209" s="65" t="e">
        <f t="shared" si="111"/>
        <v>#REF!</v>
      </c>
      <c r="AR209" s="49"/>
    </row>
    <row r="210" spans="1:44" ht="12.75" customHeight="1" x14ac:dyDescent="0.3">
      <c r="A210" s="48">
        <v>201</v>
      </c>
      <c r="B210" s="48" t="s">
        <v>264</v>
      </c>
      <c r="C210" s="49">
        <v>11130331800</v>
      </c>
      <c r="D210" s="49">
        <f t="shared" si="88"/>
        <v>29954283.174153373</v>
      </c>
      <c r="E210" s="59">
        <v>2268733000</v>
      </c>
      <c r="F210" s="49">
        <f t="shared" si="112"/>
        <v>29558829.778886411</v>
      </c>
      <c r="G210" s="49">
        <f t="shared" si="89"/>
        <v>59513113</v>
      </c>
      <c r="H210" s="50">
        <v>335958225.14954102</v>
      </c>
      <c r="I210" s="51">
        <f t="shared" si="90"/>
        <v>0.17714438446479364</v>
      </c>
      <c r="J210" s="28">
        <f t="shared" si="91"/>
        <v>335958225</v>
      </c>
      <c r="K210" s="28">
        <f t="shared" si="92"/>
        <v>59513113</v>
      </c>
      <c r="L210" s="52">
        <f t="shared" si="93"/>
        <v>17.71</v>
      </c>
      <c r="M210" s="91"/>
      <c r="N210" s="53">
        <v>43524828</v>
      </c>
      <c r="O210" s="54">
        <v>4.6199999999999998E-2</v>
      </c>
      <c r="P210" s="28">
        <f t="shared" si="94"/>
        <v>45535675</v>
      </c>
      <c r="Q210" s="55">
        <f t="shared" si="95"/>
        <v>13.553969390013075</v>
      </c>
      <c r="R210" s="55">
        <f t="shared" si="96"/>
        <v>4.1560306099869262</v>
      </c>
      <c r="S210" s="56">
        <f t="shared" si="97"/>
        <v>0.01</v>
      </c>
      <c r="T210" s="28">
        <f t="shared" si="98"/>
        <v>435248</v>
      </c>
      <c r="U210" s="57">
        <f t="shared" si="99"/>
        <v>0</v>
      </c>
      <c r="V210" s="57" t="e">
        <f t="shared" si="85"/>
        <v>#REF!</v>
      </c>
      <c r="W210" s="57">
        <f t="shared" si="100"/>
        <v>0</v>
      </c>
      <c r="X210" s="50" t="e">
        <f t="shared" si="101"/>
        <v>#REF!</v>
      </c>
      <c r="Y210" s="58" t="e">
        <f t="shared" si="102"/>
        <v>#REF!</v>
      </c>
      <c r="AA210" s="28">
        <f t="shared" si="103"/>
        <v>-13977438</v>
      </c>
      <c r="AB210" s="28">
        <f t="shared" si="104"/>
        <v>-13542190</v>
      </c>
      <c r="AC210" s="28">
        <f t="shared" si="105"/>
        <v>0</v>
      </c>
      <c r="AD210" s="55" t="e">
        <f t="shared" si="106"/>
        <v>#REF!</v>
      </c>
      <c r="AG210" s="61" t="str">
        <f t="shared" si="107"/>
        <v>201</v>
      </c>
      <c r="AH210" s="62" t="str">
        <f t="shared" si="108"/>
        <v>New Bedford</v>
      </c>
      <c r="AI210" s="63">
        <f t="shared" si="109"/>
        <v>0.17714438446479364</v>
      </c>
      <c r="AJ210" s="64">
        <f t="shared" si="86"/>
        <v>17.71</v>
      </c>
      <c r="AK210" s="63">
        <f t="shared" si="110"/>
        <v>4.6199999999999998E-2</v>
      </c>
      <c r="AL210" s="57" t="e">
        <f t="shared" si="87"/>
        <v>#REF!</v>
      </c>
      <c r="AM210" s="65" t="e">
        <f t="shared" si="111"/>
        <v>#REF!</v>
      </c>
      <c r="AR210" s="49"/>
    </row>
    <row r="211" spans="1:44" ht="12.75" customHeight="1" x14ac:dyDescent="0.3">
      <c r="A211" s="48">
        <v>202</v>
      </c>
      <c r="B211" s="48" t="s">
        <v>265</v>
      </c>
      <c r="C211" s="49">
        <v>180575900</v>
      </c>
      <c r="D211" s="49">
        <f t="shared" si="88"/>
        <v>485971.284614139</v>
      </c>
      <c r="E211" s="59">
        <v>48539000</v>
      </c>
      <c r="F211" s="49">
        <f t="shared" si="112"/>
        <v>632404.0945485289</v>
      </c>
      <c r="G211" s="49">
        <f t="shared" si="89"/>
        <v>1118375</v>
      </c>
      <c r="H211" s="50">
        <v>1840311.9958073637</v>
      </c>
      <c r="I211" s="51">
        <f t="shared" si="90"/>
        <v>0.60770945499888318</v>
      </c>
      <c r="J211" s="28">
        <f t="shared" si="91"/>
        <v>1840312</v>
      </c>
      <c r="K211" s="28">
        <f t="shared" si="92"/>
        <v>1118375</v>
      </c>
      <c r="L211" s="52">
        <f t="shared" si="93"/>
        <v>60.77</v>
      </c>
      <c r="M211" s="91"/>
      <c r="N211" s="53">
        <v>1128046</v>
      </c>
      <c r="O211" s="54">
        <v>3.3300000000000003E-2</v>
      </c>
      <c r="P211" s="28">
        <f t="shared" si="94"/>
        <v>1165610</v>
      </c>
      <c r="Q211" s="55">
        <f t="shared" si="95"/>
        <v>63.337629850564277</v>
      </c>
      <c r="R211" s="55">
        <f t="shared" si="96"/>
        <v>0</v>
      </c>
      <c r="S211" s="56">
        <f t="shared" si="97"/>
        <v>0</v>
      </c>
      <c r="T211" s="28">
        <f t="shared" si="98"/>
        <v>0</v>
      </c>
      <c r="U211" s="57">
        <f t="shared" si="99"/>
        <v>47235</v>
      </c>
      <c r="V211" s="57" t="e">
        <f t="shared" si="85"/>
        <v>#REF!</v>
      </c>
      <c r="W211" s="57">
        <f t="shared" si="100"/>
        <v>0</v>
      </c>
      <c r="X211" s="50" t="e">
        <f t="shared" si="101"/>
        <v>#REF!</v>
      </c>
      <c r="Y211" s="58" t="e">
        <f t="shared" si="102"/>
        <v>#REF!</v>
      </c>
      <c r="AA211" s="28">
        <f t="shared" si="103"/>
        <v>0</v>
      </c>
      <c r="AB211" s="28">
        <f t="shared" si="104"/>
        <v>0</v>
      </c>
      <c r="AC211" s="28" t="e">
        <f t="shared" si="105"/>
        <v>#REF!</v>
      </c>
      <c r="AD211" s="55" t="e">
        <f t="shared" si="106"/>
        <v>#REF!</v>
      </c>
      <c r="AG211" s="61" t="str">
        <f t="shared" si="107"/>
        <v>202</v>
      </c>
      <c r="AH211" s="62" t="str">
        <f t="shared" si="108"/>
        <v>New Braintree</v>
      </c>
      <c r="AI211" s="63">
        <f t="shared" si="109"/>
        <v>0.60770945499888318</v>
      </c>
      <c r="AJ211" s="64">
        <f t="shared" si="86"/>
        <v>60.77</v>
      </c>
      <c r="AK211" s="63">
        <f t="shared" si="110"/>
        <v>3.3300000000000003E-2</v>
      </c>
      <c r="AL211" s="57" t="e">
        <f t="shared" si="87"/>
        <v>#REF!</v>
      </c>
      <c r="AM211" s="65" t="e">
        <f t="shared" si="111"/>
        <v>#REF!</v>
      </c>
      <c r="AR211" s="49"/>
    </row>
    <row r="212" spans="1:44" ht="12.75" customHeight="1" x14ac:dyDescent="0.3">
      <c r="A212" s="48">
        <v>203</v>
      </c>
      <c r="B212" s="48" t="s">
        <v>266</v>
      </c>
      <c r="C212" s="49">
        <v>2798995100</v>
      </c>
      <c r="D212" s="49">
        <f t="shared" si="88"/>
        <v>7532739.6644606525</v>
      </c>
      <c r="E212" s="59">
        <v>900560000</v>
      </c>
      <c r="F212" s="49">
        <f t="shared" si="112"/>
        <v>11733200.75375725</v>
      </c>
      <c r="G212" s="49">
        <f t="shared" si="89"/>
        <v>19265940</v>
      </c>
      <c r="H212" s="50">
        <v>9265366.7896703966</v>
      </c>
      <c r="I212" s="51">
        <f t="shared" si="90"/>
        <v>2.0793499531479811</v>
      </c>
      <c r="J212" s="28">
        <f t="shared" si="91"/>
        <v>9265367</v>
      </c>
      <c r="K212" s="28">
        <f t="shared" si="92"/>
        <v>9265367</v>
      </c>
      <c r="L212" s="52">
        <f t="shared" si="93"/>
        <v>100</v>
      </c>
      <c r="M212" s="91"/>
      <c r="N212" s="53">
        <v>7442297</v>
      </c>
      <c r="O212" s="54">
        <v>5.28E-2</v>
      </c>
      <c r="P212" s="28">
        <f t="shared" si="94"/>
        <v>7835250</v>
      </c>
      <c r="Q212" s="55">
        <f t="shared" si="95"/>
        <v>84.564919855468872</v>
      </c>
      <c r="R212" s="55">
        <f t="shared" si="96"/>
        <v>15.435080144531128</v>
      </c>
      <c r="S212" s="56">
        <f t="shared" si="97"/>
        <v>0.02</v>
      </c>
      <c r="T212" s="28">
        <f t="shared" si="98"/>
        <v>148846</v>
      </c>
      <c r="U212" s="57">
        <f t="shared" si="99"/>
        <v>0</v>
      </c>
      <c r="V212" s="57" t="e">
        <f t="shared" si="85"/>
        <v>#REF!</v>
      </c>
      <c r="W212" s="57">
        <f t="shared" si="100"/>
        <v>1281271</v>
      </c>
      <c r="X212" s="50" t="e">
        <f t="shared" si="101"/>
        <v>#REF!</v>
      </c>
      <c r="Y212" s="58" t="e">
        <f t="shared" si="102"/>
        <v>#REF!</v>
      </c>
      <c r="AA212" s="28">
        <f t="shared" si="103"/>
        <v>-1430117</v>
      </c>
      <c r="AB212" s="28">
        <f t="shared" si="104"/>
        <v>0</v>
      </c>
      <c r="AC212" s="28">
        <f t="shared" si="105"/>
        <v>0</v>
      </c>
      <c r="AD212" s="55" t="e">
        <f t="shared" si="106"/>
        <v>#REF!</v>
      </c>
      <c r="AG212" s="61" t="str">
        <f t="shared" si="107"/>
        <v>203</v>
      </c>
      <c r="AH212" s="62" t="str">
        <f t="shared" si="108"/>
        <v>Newbury</v>
      </c>
      <c r="AI212" s="63">
        <f t="shared" si="109"/>
        <v>2.0793499531479811</v>
      </c>
      <c r="AJ212" s="64">
        <f t="shared" si="86"/>
        <v>100</v>
      </c>
      <c r="AK212" s="63">
        <f t="shared" si="110"/>
        <v>5.28E-2</v>
      </c>
      <c r="AL212" s="57" t="e">
        <f t="shared" si="87"/>
        <v>#REF!</v>
      </c>
      <c r="AM212" s="65" t="e">
        <f t="shared" si="111"/>
        <v>#REF!</v>
      </c>
      <c r="AR212" s="49"/>
    </row>
    <row r="213" spans="1:44" ht="12.75" customHeight="1" x14ac:dyDescent="0.3">
      <c r="A213" s="48">
        <v>204</v>
      </c>
      <c r="B213" s="48" t="s">
        <v>267</v>
      </c>
      <c r="C213" s="49">
        <v>7410005500</v>
      </c>
      <c r="D213" s="49">
        <f t="shared" si="88"/>
        <v>19942029.317493837</v>
      </c>
      <c r="E213" s="59">
        <v>1690678000</v>
      </c>
      <c r="F213" s="49">
        <f t="shared" si="112"/>
        <v>22027476.663365908</v>
      </c>
      <c r="G213" s="49">
        <f t="shared" si="89"/>
        <v>41969506</v>
      </c>
      <c r="H213" s="50">
        <v>27502829.497074857</v>
      </c>
      <c r="I213" s="51">
        <f t="shared" si="90"/>
        <v>1.5260068424764728</v>
      </c>
      <c r="J213" s="28">
        <f t="shared" si="91"/>
        <v>27502829</v>
      </c>
      <c r="K213" s="28">
        <f t="shared" si="92"/>
        <v>27502829</v>
      </c>
      <c r="L213" s="52">
        <f t="shared" si="93"/>
        <v>100</v>
      </c>
      <c r="M213" s="91"/>
      <c r="N213" s="53">
        <v>23226567</v>
      </c>
      <c r="O213" s="54">
        <v>3.9300000000000002E-2</v>
      </c>
      <c r="P213" s="28">
        <f t="shared" si="94"/>
        <v>24139371</v>
      </c>
      <c r="Q213" s="55">
        <f t="shared" si="95"/>
        <v>87.770500131877014</v>
      </c>
      <c r="R213" s="55">
        <f t="shared" si="96"/>
        <v>12.229499868122986</v>
      </c>
      <c r="S213" s="56">
        <f t="shared" si="97"/>
        <v>0.02</v>
      </c>
      <c r="T213" s="28">
        <f t="shared" si="98"/>
        <v>464531</v>
      </c>
      <c r="U213" s="57">
        <f t="shared" si="99"/>
        <v>0</v>
      </c>
      <c r="V213" s="57" t="e">
        <f t="shared" si="85"/>
        <v>#REF!</v>
      </c>
      <c r="W213" s="57">
        <f t="shared" si="100"/>
        <v>0</v>
      </c>
      <c r="X213" s="50" t="e">
        <f t="shared" si="101"/>
        <v>#REF!</v>
      </c>
      <c r="Y213" s="58" t="e">
        <f t="shared" si="102"/>
        <v>#REF!</v>
      </c>
      <c r="AA213" s="28">
        <f t="shared" si="103"/>
        <v>-3363458</v>
      </c>
      <c r="AB213" s="28">
        <f t="shared" si="104"/>
        <v>-2898927</v>
      </c>
      <c r="AC213" s="28">
        <f t="shared" si="105"/>
        <v>0</v>
      </c>
      <c r="AD213" s="55" t="e">
        <f t="shared" si="106"/>
        <v>#REF!</v>
      </c>
      <c r="AG213" s="61" t="str">
        <f t="shared" si="107"/>
        <v>204</v>
      </c>
      <c r="AH213" s="62" t="str">
        <f t="shared" si="108"/>
        <v>Newburyport</v>
      </c>
      <c r="AI213" s="63">
        <f t="shared" si="109"/>
        <v>1.5260068424764728</v>
      </c>
      <c r="AJ213" s="64">
        <f t="shared" si="86"/>
        <v>100</v>
      </c>
      <c r="AK213" s="63">
        <f t="shared" si="110"/>
        <v>3.9300000000000002E-2</v>
      </c>
      <c r="AL213" s="57" t="e">
        <f t="shared" si="87"/>
        <v>#REF!</v>
      </c>
      <c r="AM213" s="65" t="e">
        <f t="shared" si="111"/>
        <v>#REF!</v>
      </c>
      <c r="AR213" s="49"/>
    </row>
    <row r="214" spans="1:44" ht="12.75" customHeight="1" x14ac:dyDescent="0.3">
      <c r="A214" s="48">
        <v>205</v>
      </c>
      <c r="B214" s="48" t="s">
        <v>268</v>
      </c>
      <c r="C214" s="49">
        <v>824064700</v>
      </c>
      <c r="D214" s="49">
        <f t="shared" si="88"/>
        <v>2217747.6665721452</v>
      </c>
      <c r="E214" s="59">
        <v>66772000</v>
      </c>
      <c r="F214" s="49">
        <f t="shared" si="112"/>
        <v>869957.89367713325</v>
      </c>
      <c r="G214" s="49">
        <f t="shared" si="89"/>
        <v>3087706</v>
      </c>
      <c r="H214" s="50">
        <v>1712172.5194397338</v>
      </c>
      <c r="I214" s="51">
        <f t="shared" si="90"/>
        <v>1.8033848604288869</v>
      </c>
      <c r="J214" s="28">
        <f t="shared" si="91"/>
        <v>1712173</v>
      </c>
      <c r="K214" s="28">
        <f t="shared" si="92"/>
        <v>1712173</v>
      </c>
      <c r="L214" s="52">
        <f t="shared" si="93"/>
        <v>100</v>
      </c>
      <c r="M214" s="91"/>
      <c r="N214" s="53">
        <v>1289160</v>
      </c>
      <c r="O214" s="54">
        <v>4.7600000000000003E-2</v>
      </c>
      <c r="P214" s="28">
        <f t="shared" si="94"/>
        <v>1350524</v>
      </c>
      <c r="Q214" s="55">
        <f t="shared" si="95"/>
        <v>78.877799092460947</v>
      </c>
      <c r="R214" s="55">
        <f t="shared" si="96"/>
        <v>21.122200907539053</v>
      </c>
      <c r="S214" s="56">
        <f t="shared" si="97"/>
        <v>0.02</v>
      </c>
      <c r="T214" s="28">
        <f t="shared" si="98"/>
        <v>25783</v>
      </c>
      <c r="U214" s="57">
        <f t="shared" si="99"/>
        <v>0</v>
      </c>
      <c r="V214" s="57" t="e">
        <f t="shared" si="85"/>
        <v>#REF!</v>
      </c>
      <c r="W214" s="57">
        <f t="shared" si="100"/>
        <v>335866</v>
      </c>
      <c r="X214" s="50" t="e">
        <f t="shared" si="101"/>
        <v>#REF!</v>
      </c>
      <c r="Y214" s="58" t="e">
        <f t="shared" si="102"/>
        <v>#REF!</v>
      </c>
      <c r="AA214" s="28">
        <f t="shared" si="103"/>
        <v>-361649</v>
      </c>
      <c r="AB214" s="28">
        <f t="shared" si="104"/>
        <v>0</v>
      </c>
      <c r="AC214" s="28">
        <f t="shared" si="105"/>
        <v>0</v>
      </c>
      <c r="AD214" s="55" t="e">
        <f t="shared" si="106"/>
        <v>#REF!</v>
      </c>
      <c r="AG214" s="61" t="str">
        <f t="shared" si="107"/>
        <v>205</v>
      </c>
      <c r="AH214" s="62" t="str">
        <f t="shared" si="108"/>
        <v>New Marlborough</v>
      </c>
      <c r="AI214" s="63">
        <f t="shared" si="109"/>
        <v>1.8033848604288869</v>
      </c>
      <c r="AJ214" s="64">
        <f t="shared" si="86"/>
        <v>100</v>
      </c>
      <c r="AK214" s="63">
        <f t="shared" si="110"/>
        <v>4.7600000000000003E-2</v>
      </c>
      <c r="AL214" s="57" t="e">
        <f t="shared" si="87"/>
        <v>#REF!</v>
      </c>
      <c r="AM214" s="65" t="e">
        <f t="shared" si="111"/>
        <v>#REF!</v>
      </c>
      <c r="AR214" s="49"/>
    </row>
    <row r="215" spans="1:44" ht="12.75" customHeight="1" x14ac:dyDescent="0.3">
      <c r="A215" s="48">
        <v>206</v>
      </c>
      <c r="B215" s="48" t="s">
        <v>269</v>
      </c>
      <c r="C215" s="49">
        <v>177513700</v>
      </c>
      <c r="D215" s="49">
        <f t="shared" si="88"/>
        <v>477730.20001898857</v>
      </c>
      <c r="E215" s="59">
        <v>30577000</v>
      </c>
      <c r="F215" s="49">
        <f t="shared" si="112"/>
        <v>398381.09559344791</v>
      </c>
      <c r="G215" s="49">
        <f t="shared" si="89"/>
        <v>876111</v>
      </c>
      <c r="H215" s="50">
        <v>1401279.9937334559</v>
      </c>
      <c r="I215" s="51">
        <f t="shared" si="90"/>
        <v>0.62522194273662712</v>
      </c>
      <c r="J215" s="28">
        <f t="shared" si="91"/>
        <v>1401280</v>
      </c>
      <c r="K215" s="28">
        <f t="shared" si="92"/>
        <v>876111</v>
      </c>
      <c r="L215" s="52">
        <f t="shared" si="93"/>
        <v>62.52</v>
      </c>
      <c r="M215" s="91"/>
      <c r="N215" s="53">
        <v>897397</v>
      </c>
      <c r="O215" s="54">
        <v>-3.0000000000000001E-3</v>
      </c>
      <c r="P215" s="28">
        <f t="shared" si="94"/>
        <v>894705</v>
      </c>
      <c r="Q215" s="55">
        <f t="shared" si="95"/>
        <v>63.849123943903685</v>
      </c>
      <c r="R215" s="55">
        <f t="shared" si="96"/>
        <v>0</v>
      </c>
      <c r="S215" s="56">
        <f t="shared" si="97"/>
        <v>0</v>
      </c>
      <c r="T215" s="28">
        <f t="shared" si="98"/>
        <v>0</v>
      </c>
      <c r="U215" s="57">
        <f t="shared" si="99"/>
        <v>18594</v>
      </c>
      <c r="V215" s="57" t="e">
        <f t="shared" si="85"/>
        <v>#REF!</v>
      </c>
      <c r="W215" s="57">
        <f t="shared" si="100"/>
        <v>0</v>
      </c>
      <c r="X215" s="50" t="e">
        <f t="shared" si="101"/>
        <v>#REF!</v>
      </c>
      <c r="Y215" s="58" t="e">
        <f t="shared" si="102"/>
        <v>#REF!</v>
      </c>
      <c r="AA215" s="28">
        <f t="shared" si="103"/>
        <v>0</v>
      </c>
      <c r="AB215" s="28">
        <f t="shared" si="104"/>
        <v>0</v>
      </c>
      <c r="AC215" s="28" t="e">
        <f t="shared" si="105"/>
        <v>#REF!</v>
      </c>
      <c r="AD215" s="55" t="e">
        <f t="shared" si="106"/>
        <v>#REF!</v>
      </c>
      <c r="AG215" s="61" t="str">
        <f t="shared" si="107"/>
        <v>206</v>
      </c>
      <c r="AH215" s="62" t="str">
        <f t="shared" si="108"/>
        <v>New Salem</v>
      </c>
      <c r="AI215" s="63">
        <f t="shared" si="109"/>
        <v>0.62522194273662712</v>
      </c>
      <c r="AJ215" s="64">
        <f t="shared" si="86"/>
        <v>62.52</v>
      </c>
      <c r="AK215" s="63">
        <f t="shared" si="110"/>
        <v>-3.0000000000000001E-3</v>
      </c>
      <c r="AL215" s="57" t="e">
        <f t="shared" si="87"/>
        <v>#REF!</v>
      </c>
      <c r="AM215" s="65" t="e">
        <f t="shared" si="111"/>
        <v>#REF!</v>
      </c>
      <c r="AR215" s="49"/>
    </row>
    <row r="216" spans="1:44" ht="12.75" customHeight="1" x14ac:dyDescent="0.3">
      <c r="A216" s="48">
        <v>207</v>
      </c>
      <c r="B216" s="48" t="s">
        <v>270</v>
      </c>
      <c r="C216" s="49">
        <v>44546079500</v>
      </c>
      <c r="D216" s="49">
        <f t="shared" si="88"/>
        <v>119883746.8296631</v>
      </c>
      <c r="E216" s="59">
        <v>15271827000</v>
      </c>
      <c r="F216" s="49">
        <f t="shared" si="112"/>
        <v>198973318.89896324</v>
      </c>
      <c r="G216" s="49">
        <f t="shared" si="89"/>
        <v>318857066</v>
      </c>
      <c r="H216" s="50">
        <v>163854442.56515002</v>
      </c>
      <c r="I216" s="51">
        <f t="shared" si="90"/>
        <v>1.9459775457306843</v>
      </c>
      <c r="J216" s="28">
        <f t="shared" si="91"/>
        <v>163854443</v>
      </c>
      <c r="K216" s="28">
        <f t="shared" si="92"/>
        <v>163854443</v>
      </c>
      <c r="L216" s="52">
        <f t="shared" si="93"/>
        <v>100</v>
      </c>
      <c r="M216" s="91"/>
      <c r="N216" s="53">
        <v>131678028</v>
      </c>
      <c r="O216" s="54">
        <v>4.9299999999999997E-2</v>
      </c>
      <c r="P216" s="28">
        <f t="shared" si="94"/>
        <v>138169755</v>
      </c>
      <c r="Q216" s="55">
        <f t="shared" si="95"/>
        <v>84.324692597249808</v>
      </c>
      <c r="R216" s="55">
        <f t="shared" si="96"/>
        <v>15.675307402750192</v>
      </c>
      <c r="S216" s="56">
        <f t="shared" si="97"/>
        <v>0.02</v>
      </c>
      <c r="T216" s="28">
        <f t="shared" si="98"/>
        <v>2633561</v>
      </c>
      <c r="U216" s="57">
        <f t="shared" si="99"/>
        <v>0</v>
      </c>
      <c r="V216" s="57" t="e">
        <f t="shared" si="85"/>
        <v>#REF!</v>
      </c>
      <c r="W216" s="57">
        <f t="shared" si="100"/>
        <v>23051127</v>
      </c>
      <c r="X216" s="50" t="e">
        <f t="shared" si="101"/>
        <v>#REF!</v>
      </c>
      <c r="Y216" s="58" t="e">
        <f t="shared" si="102"/>
        <v>#REF!</v>
      </c>
      <c r="AA216" s="28">
        <f t="shared" si="103"/>
        <v>-25684688</v>
      </c>
      <c r="AB216" s="28">
        <f t="shared" si="104"/>
        <v>0</v>
      </c>
      <c r="AC216" s="28">
        <f t="shared" si="105"/>
        <v>0</v>
      </c>
      <c r="AD216" s="55" t="e">
        <f t="shared" si="106"/>
        <v>#REF!</v>
      </c>
      <c r="AG216" s="61" t="str">
        <f t="shared" si="107"/>
        <v>207</v>
      </c>
      <c r="AH216" s="62" t="str">
        <f t="shared" si="108"/>
        <v>Newton</v>
      </c>
      <c r="AI216" s="63">
        <f t="shared" si="109"/>
        <v>1.9459775457306843</v>
      </c>
      <c r="AJ216" s="64">
        <f t="shared" si="86"/>
        <v>100</v>
      </c>
      <c r="AK216" s="63">
        <f t="shared" si="110"/>
        <v>4.9299999999999997E-2</v>
      </c>
      <c r="AL216" s="57" t="e">
        <f t="shared" si="87"/>
        <v>#REF!</v>
      </c>
      <c r="AM216" s="65" t="e">
        <f t="shared" si="111"/>
        <v>#REF!</v>
      </c>
      <c r="AR216" s="49"/>
    </row>
    <row r="217" spans="1:44" ht="12.75" customHeight="1" x14ac:dyDescent="0.3">
      <c r="A217" s="48">
        <v>208</v>
      </c>
      <c r="B217" s="48" t="s">
        <v>271</v>
      </c>
      <c r="C217" s="49">
        <v>2848134600</v>
      </c>
      <c r="D217" s="49">
        <f t="shared" si="88"/>
        <v>7664985.3624762604</v>
      </c>
      <c r="E217" s="59">
        <v>867165000</v>
      </c>
      <c r="F217" s="49">
        <f t="shared" si="112"/>
        <v>11298104.547872331</v>
      </c>
      <c r="G217" s="49">
        <f t="shared" si="89"/>
        <v>18963090</v>
      </c>
      <c r="H217" s="50">
        <v>24029334.629113577</v>
      </c>
      <c r="I217" s="51">
        <f t="shared" si="90"/>
        <v>0.78916417340264622</v>
      </c>
      <c r="J217" s="28">
        <f t="shared" si="91"/>
        <v>24029335</v>
      </c>
      <c r="K217" s="28">
        <f t="shared" si="92"/>
        <v>18963090</v>
      </c>
      <c r="L217" s="52">
        <f t="shared" si="93"/>
        <v>78.92</v>
      </c>
      <c r="M217" s="91"/>
      <c r="N217" s="53">
        <v>17888396</v>
      </c>
      <c r="O217" s="54">
        <v>4.4299999999999999E-2</v>
      </c>
      <c r="P217" s="28">
        <f t="shared" si="94"/>
        <v>18680852</v>
      </c>
      <c r="Q217" s="55">
        <f t="shared" si="95"/>
        <v>77.741861305500166</v>
      </c>
      <c r="R217" s="55">
        <f t="shared" si="96"/>
        <v>1.178138694499836</v>
      </c>
      <c r="S217" s="56">
        <f t="shared" si="97"/>
        <v>0</v>
      </c>
      <c r="T217" s="28">
        <f t="shared" si="98"/>
        <v>0</v>
      </c>
      <c r="U217" s="57">
        <f t="shared" si="99"/>
        <v>0</v>
      </c>
      <c r="V217" s="57" t="e">
        <f t="shared" si="85"/>
        <v>#REF!</v>
      </c>
      <c r="W217" s="57">
        <f t="shared" si="100"/>
        <v>0</v>
      </c>
      <c r="X217" s="50" t="e">
        <f t="shared" si="101"/>
        <v>#REF!</v>
      </c>
      <c r="Y217" s="58" t="e">
        <f t="shared" si="102"/>
        <v>#REF!</v>
      </c>
      <c r="AA217" s="28">
        <f t="shared" si="103"/>
        <v>-282238</v>
      </c>
      <c r="AB217" s="28">
        <f t="shared" si="104"/>
        <v>-282238</v>
      </c>
      <c r="AC217" s="28">
        <f t="shared" si="105"/>
        <v>0</v>
      </c>
      <c r="AD217" s="55" t="e">
        <f t="shared" si="106"/>
        <v>#REF!</v>
      </c>
      <c r="AG217" s="61" t="str">
        <f t="shared" si="107"/>
        <v>208</v>
      </c>
      <c r="AH217" s="62" t="str">
        <f t="shared" si="108"/>
        <v>Norfolk</v>
      </c>
      <c r="AI217" s="63">
        <f t="shared" si="109"/>
        <v>0.78916417340264622</v>
      </c>
      <c r="AJ217" s="64">
        <f t="shared" si="86"/>
        <v>78.92</v>
      </c>
      <c r="AK217" s="63">
        <f t="shared" si="110"/>
        <v>4.4299999999999999E-2</v>
      </c>
      <c r="AL217" s="57" t="e">
        <f t="shared" si="87"/>
        <v>#REF!</v>
      </c>
      <c r="AM217" s="65" t="e">
        <f t="shared" si="111"/>
        <v>#REF!</v>
      </c>
      <c r="AR217" s="49"/>
    </row>
    <row r="218" spans="1:44" ht="12.75" customHeight="1" x14ac:dyDescent="0.3">
      <c r="A218" s="48">
        <v>209</v>
      </c>
      <c r="B218" s="48" t="s">
        <v>272</v>
      </c>
      <c r="C218" s="49">
        <v>1043247700</v>
      </c>
      <c r="D218" s="49">
        <f t="shared" si="88"/>
        <v>2807619.5380432596</v>
      </c>
      <c r="E218" s="59">
        <v>262522000</v>
      </c>
      <c r="F218" s="49">
        <f t="shared" si="112"/>
        <v>3420342.1518586888</v>
      </c>
      <c r="G218" s="49">
        <f t="shared" si="89"/>
        <v>6227962</v>
      </c>
      <c r="H218" s="50">
        <v>26208229.21747537</v>
      </c>
      <c r="I218" s="51">
        <f t="shared" si="90"/>
        <v>0.23763383433197618</v>
      </c>
      <c r="J218" s="28">
        <f t="shared" si="91"/>
        <v>26208229</v>
      </c>
      <c r="K218" s="28">
        <f t="shared" si="92"/>
        <v>6227962</v>
      </c>
      <c r="L218" s="52">
        <f t="shared" si="93"/>
        <v>23.76</v>
      </c>
      <c r="M218" s="91"/>
      <c r="N218" s="53">
        <v>6683795</v>
      </c>
      <c r="O218" s="54">
        <v>4.6799999999999994E-2</v>
      </c>
      <c r="P218" s="28">
        <f t="shared" si="94"/>
        <v>6996597</v>
      </c>
      <c r="Q218" s="55">
        <f t="shared" si="95"/>
        <v>26.696183637369682</v>
      </c>
      <c r="R218" s="55">
        <f t="shared" si="96"/>
        <v>0</v>
      </c>
      <c r="S218" s="56">
        <f t="shared" si="97"/>
        <v>0</v>
      </c>
      <c r="T218" s="28">
        <f t="shared" si="98"/>
        <v>0</v>
      </c>
      <c r="U218" s="57">
        <f t="shared" si="99"/>
        <v>768635</v>
      </c>
      <c r="V218" s="57" t="e">
        <f t="shared" si="85"/>
        <v>#REF!</v>
      </c>
      <c r="W218" s="57">
        <f t="shared" si="100"/>
        <v>0</v>
      </c>
      <c r="X218" s="50" t="e">
        <f t="shared" si="101"/>
        <v>#REF!</v>
      </c>
      <c r="Y218" s="58" t="e">
        <f t="shared" si="102"/>
        <v>#REF!</v>
      </c>
      <c r="AA218" s="28">
        <f t="shared" si="103"/>
        <v>0</v>
      </c>
      <c r="AB218" s="28">
        <f t="shared" si="104"/>
        <v>0</v>
      </c>
      <c r="AC218" s="28" t="e">
        <f t="shared" si="105"/>
        <v>#REF!</v>
      </c>
      <c r="AD218" s="55" t="e">
        <f t="shared" si="106"/>
        <v>#REF!</v>
      </c>
      <c r="AG218" s="61" t="str">
        <f t="shared" si="107"/>
        <v>209</v>
      </c>
      <c r="AH218" s="62" t="str">
        <f t="shared" si="108"/>
        <v>North Adams</v>
      </c>
      <c r="AI218" s="63">
        <f t="shared" si="109"/>
        <v>0.23763383433197618</v>
      </c>
      <c r="AJ218" s="64">
        <f t="shared" si="86"/>
        <v>23.76</v>
      </c>
      <c r="AK218" s="63">
        <f t="shared" si="110"/>
        <v>4.6799999999999994E-2</v>
      </c>
      <c r="AL218" s="57" t="e">
        <f t="shared" si="87"/>
        <v>#REF!</v>
      </c>
      <c r="AM218" s="65" t="e">
        <f t="shared" si="111"/>
        <v>#REF!</v>
      </c>
      <c r="AR218" s="49"/>
    </row>
    <row r="219" spans="1:44" ht="12.75" customHeight="1" x14ac:dyDescent="0.3">
      <c r="A219" s="48">
        <v>210</v>
      </c>
      <c r="B219" s="48" t="s">
        <v>273</v>
      </c>
      <c r="C219" s="49">
        <v>5357739600</v>
      </c>
      <c r="D219" s="49">
        <f t="shared" si="88"/>
        <v>14418909.699688846</v>
      </c>
      <c r="E219" s="59">
        <v>1293800000</v>
      </c>
      <c r="F219" s="49">
        <f t="shared" si="112"/>
        <v>16856639.352415308</v>
      </c>
      <c r="G219" s="49">
        <f t="shared" si="89"/>
        <v>31275549</v>
      </c>
      <c r="H219" s="50">
        <v>41866097.859999992</v>
      </c>
      <c r="I219" s="51">
        <f t="shared" si="90"/>
        <v>0.74703759362970179</v>
      </c>
      <c r="J219" s="28">
        <f t="shared" si="91"/>
        <v>41866098</v>
      </c>
      <c r="K219" s="28">
        <f t="shared" si="92"/>
        <v>31275549</v>
      </c>
      <c r="L219" s="52">
        <f t="shared" si="93"/>
        <v>74.7</v>
      </c>
      <c r="M219" s="91"/>
      <c r="N219" s="53">
        <v>32138971</v>
      </c>
      <c r="O219" s="54">
        <v>4.1099999999999998E-2</v>
      </c>
      <c r="P219" s="28">
        <f t="shared" si="94"/>
        <v>33459883</v>
      </c>
      <c r="Q219" s="55">
        <f t="shared" si="95"/>
        <v>79.921188527981926</v>
      </c>
      <c r="R219" s="55">
        <f t="shared" si="96"/>
        <v>0</v>
      </c>
      <c r="S219" s="56">
        <f t="shared" si="97"/>
        <v>0</v>
      </c>
      <c r="T219" s="28">
        <f t="shared" si="98"/>
        <v>0</v>
      </c>
      <c r="U219" s="57">
        <f t="shared" si="99"/>
        <v>2184334</v>
      </c>
      <c r="V219" s="57" t="e">
        <f t="shared" si="85"/>
        <v>#REF!</v>
      </c>
      <c r="W219" s="57">
        <f t="shared" si="100"/>
        <v>0</v>
      </c>
      <c r="X219" s="50" t="e">
        <f t="shared" si="101"/>
        <v>#REF!</v>
      </c>
      <c r="Y219" s="58" t="e">
        <f t="shared" si="102"/>
        <v>#REF!</v>
      </c>
      <c r="AA219" s="28">
        <f t="shared" si="103"/>
        <v>0</v>
      </c>
      <c r="AB219" s="28">
        <f t="shared" si="104"/>
        <v>0</v>
      </c>
      <c r="AC219" s="28" t="e">
        <f t="shared" si="105"/>
        <v>#REF!</v>
      </c>
      <c r="AD219" s="55" t="e">
        <f t="shared" si="106"/>
        <v>#REF!</v>
      </c>
      <c r="AG219" s="61" t="str">
        <f t="shared" si="107"/>
        <v>210</v>
      </c>
      <c r="AH219" s="62" t="str">
        <f t="shared" si="108"/>
        <v>Northampton</v>
      </c>
      <c r="AI219" s="63">
        <f t="shared" si="109"/>
        <v>0.74703759362970179</v>
      </c>
      <c r="AJ219" s="64">
        <f t="shared" si="86"/>
        <v>74.7</v>
      </c>
      <c r="AK219" s="63">
        <f t="shared" si="110"/>
        <v>4.1099999999999998E-2</v>
      </c>
      <c r="AL219" s="57" t="e">
        <f t="shared" si="87"/>
        <v>#REF!</v>
      </c>
      <c r="AM219" s="65" t="e">
        <f t="shared" si="111"/>
        <v>#REF!</v>
      </c>
      <c r="AR219" s="49"/>
    </row>
    <row r="220" spans="1:44" ht="12.75" customHeight="1" x14ac:dyDescent="0.3">
      <c r="A220" s="48">
        <v>211</v>
      </c>
      <c r="B220" s="48" t="s">
        <v>274</v>
      </c>
      <c r="C220" s="49">
        <v>8645197100</v>
      </c>
      <c r="D220" s="49">
        <f t="shared" si="88"/>
        <v>23266214.043122195</v>
      </c>
      <c r="E220" s="59">
        <v>2299963000</v>
      </c>
      <c r="F220" s="49">
        <f t="shared" si="112"/>
        <v>29965718.66973193</v>
      </c>
      <c r="G220" s="49">
        <f t="shared" si="89"/>
        <v>53231933</v>
      </c>
      <c r="H220" s="50">
        <v>62130450.120726161</v>
      </c>
      <c r="I220" s="51">
        <f t="shared" si="90"/>
        <v>0.85677687666135716</v>
      </c>
      <c r="J220" s="28">
        <f t="shared" si="91"/>
        <v>62130450</v>
      </c>
      <c r="K220" s="28">
        <f t="shared" si="92"/>
        <v>53231933</v>
      </c>
      <c r="L220" s="52">
        <f t="shared" si="93"/>
        <v>85.68</v>
      </c>
      <c r="M220" s="91"/>
      <c r="N220" s="53">
        <v>48289699</v>
      </c>
      <c r="O220" s="54">
        <v>5.2200000000000003E-2</v>
      </c>
      <c r="P220" s="28">
        <f t="shared" si="94"/>
        <v>50810421</v>
      </c>
      <c r="Q220" s="55">
        <f t="shared" si="95"/>
        <v>81.780223547825386</v>
      </c>
      <c r="R220" s="55">
        <f t="shared" si="96"/>
        <v>3.8997764521746205</v>
      </c>
      <c r="S220" s="56">
        <f t="shared" si="97"/>
        <v>0.01</v>
      </c>
      <c r="T220" s="28">
        <f t="shared" si="98"/>
        <v>482897</v>
      </c>
      <c r="U220" s="57">
        <f t="shared" si="99"/>
        <v>0</v>
      </c>
      <c r="V220" s="57" t="e">
        <f t="shared" si="85"/>
        <v>#REF!</v>
      </c>
      <c r="W220" s="57">
        <f t="shared" si="100"/>
        <v>0</v>
      </c>
      <c r="X220" s="50" t="e">
        <f t="shared" si="101"/>
        <v>#REF!</v>
      </c>
      <c r="Y220" s="58" t="e">
        <f t="shared" si="102"/>
        <v>#REF!</v>
      </c>
      <c r="AA220" s="28">
        <f t="shared" si="103"/>
        <v>-2421512</v>
      </c>
      <c r="AB220" s="28">
        <f t="shared" si="104"/>
        <v>-1938615</v>
      </c>
      <c r="AC220" s="28">
        <f t="shared" si="105"/>
        <v>0</v>
      </c>
      <c r="AD220" s="55" t="e">
        <f t="shared" si="106"/>
        <v>#REF!</v>
      </c>
      <c r="AG220" s="61" t="str">
        <f t="shared" si="107"/>
        <v>211</v>
      </c>
      <c r="AH220" s="62" t="str">
        <f t="shared" si="108"/>
        <v>North Andover</v>
      </c>
      <c r="AI220" s="63">
        <f t="shared" si="109"/>
        <v>0.85677687666135716</v>
      </c>
      <c r="AJ220" s="64">
        <f t="shared" si="86"/>
        <v>85.68</v>
      </c>
      <c r="AK220" s="63">
        <f t="shared" si="110"/>
        <v>5.2200000000000003E-2</v>
      </c>
      <c r="AL220" s="57" t="e">
        <f t="shared" si="87"/>
        <v>#REF!</v>
      </c>
      <c r="AM220" s="65" t="e">
        <f t="shared" si="111"/>
        <v>#REF!</v>
      </c>
      <c r="AR220" s="49"/>
    </row>
    <row r="221" spans="1:44" ht="12.75" customHeight="1" x14ac:dyDescent="0.3">
      <c r="A221" s="48">
        <v>212</v>
      </c>
      <c r="B221" s="48" t="s">
        <v>275</v>
      </c>
      <c r="C221" s="49">
        <v>6085386300</v>
      </c>
      <c r="D221" s="49">
        <f t="shared" si="88"/>
        <v>16377174.349313958</v>
      </c>
      <c r="E221" s="59">
        <v>1580895000</v>
      </c>
      <c r="F221" s="49">
        <f t="shared" si="112"/>
        <v>20597137.787166949</v>
      </c>
      <c r="G221" s="49">
        <f t="shared" si="89"/>
        <v>36974312</v>
      </c>
      <c r="H221" s="50">
        <v>58512230.486385278</v>
      </c>
      <c r="I221" s="51">
        <f t="shared" si="90"/>
        <v>0.63190740965862247</v>
      </c>
      <c r="J221" s="28">
        <f t="shared" si="91"/>
        <v>58512230</v>
      </c>
      <c r="K221" s="28">
        <f t="shared" si="92"/>
        <v>36974312</v>
      </c>
      <c r="L221" s="52">
        <f t="shared" si="93"/>
        <v>63.19</v>
      </c>
      <c r="M221" s="91"/>
      <c r="N221" s="53">
        <v>37877201</v>
      </c>
      <c r="O221" s="54">
        <v>4.0399999999999998E-2</v>
      </c>
      <c r="P221" s="28">
        <f t="shared" si="94"/>
        <v>39407440</v>
      </c>
      <c r="Q221" s="55">
        <f t="shared" si="95"/>
        <v>67.349064755221363</v>
      </c>
      <c r="R221" s="55">
        <f t="shared" si="96"/>
        <v>0</v>
      </c>
      <c r="S221" s="56">
        <f t="shared" si="97"/>
        <v>0</v>
      </c>
      <c r="T221" s="28">
        <f t="shared" si="98"/>
        <v>0</v>
      </c>
      <c r="U221" s="57">
        <f t="shared" si="99"/>
        <v>2433128</v>
      </c>
      <c r="V221" s="57" t="e">
        <f t="shared" si="85"/>
        <v>#REF!</v>
      </c>
      <c r="W221" s="57">
        <f t="shared" si="100"/>
        <v>0</v>
      </c>
      <c r="X221" s="50" t="e">
        <f t="shared" si="101"/>
        <v>#REF!</v>
      </c>
      <c r="Y221" s="58" t="e">
        <f t="shared" si="102"/>
        <v>#REF!</v>
      </c>
      <c r="AA221" s="28">
        <f t="shared" si="103"/>
        <v>0</v>
      </c>
      <c r="AB221" s="28">
        <f t="shared" si="104"/>
        <v>0</v>
      </c>
      <c r="AC221" s="28" t="e">
        <f t="shared" si="105"/>
        <v>#REF!</v>
      </c>
      <c r="AD221" s="55" t="e">
        <f t="shared" si="106"/>
        <v>#REF!</v>
      </c>
      <c r="AG221" s="61" t="str">
        <f t="shared" si="107"/>
        <v>212</v>
      </c>
      <c r="AH221" s="62" t="str">
        <f t="shared" si="108"/>
        <v>North Attleborough</v>
      </c>
      <c r="AI221" s="63">
        <f t="shared" si="109"/>
        <v>0.63190740965862247</v>
      </c>
      <c r="AJ221" s="64">
        <f t="shared" si="86"/>
        <v>63.19</v>
      </c>
      <c r="AK221" s="63">
        <f t="shared" si="110"/>
        <v>4.0399999999999998E-2</v>
      </c>
      <c r="AL221" s="57" t="e">
        <f t="shared" si="87"/>
        <v>#REF!</v>
      </c>
      <c r="AM221" s="65" t="e">
        <f t="shared" si="111"/>
        <v>#REF!</v>
      </c>
      <c r="AR221" s="49"/>
    </row>
    <row r="222" spans="1:44" ht="12.75" customHeight="1" x14ac:dyDescent="0.3">
      <c r="A222" s="48">
        <v>213</v>
      </c>
      <c r="B222" s="48" t="s">
        <v>276</v>
      </c>
      <c r="C222" s="49">
        <v>4541082800</v>
      </c>
      <c r="D222" s="49">
        <f t="shared" si="88"/>
        <v>12221098.396049369</v>
      </c>
      <c r="E222" s="59">
        <v>1197355000</v>
      </c>
      <c r="F222" s="49">
        <f t="shared" si="112"/>
        <v>15600078.382911758</v>
      </c>
      <c r="G222" s="49">
        <f t="shared" si="89"/>
        <v>27821177</v>
      </c>
      <c r="H222" s="50">
        <v>32914602.699692275</v>
      </c>
      <c r="I222" s="51">
        <f t="shared" si="90"/>
        <v>0.84525331366858958</v>
      </c>
      <c r="J222" s="28">
        <f t="shared" si="91"/>
        <v>32914603</v>
      </c>
      <c r="K222" s="28">
        <f t="shared" si="92"/>
        <v>27821177</v>
      </c>
      <c r="L222" s="52">
        <f t="shared" si="93"/>
        <v>84.53</v>
      </c>
      <c r="M222" s="91"/>
      <c r="N222" s="53">
        <v>26183331</v>
      </c>
      <c r="O222" s="54">
        <v>3.9199999999999999E-2</v>
      </c>
      <c r="P222" s="28">
        <f t="shared" si="94"/>
        <v>27209718</v>
      </c>
      <c r="Q222" s="55">
        <f t="shared" si="95"/>
        <v>82.667617921009835</v>
      </c>
      <c r="R222" s="55">
        <f t="shared" si="96"/>
        <v>1.8623820789901657</v>
      </c>
      <c r="S222" s="56">
        <f t="shared" si="97"/>
        <v>0</v>
      </c>
      <c r="T222" s="28">
        <f t="shared" si="98"/>
        <v>0</v>
      </c>
      <c r="U222" s="57">
        <f t="shared" si="99"/>
        <v>0</v>
      </c>
      <c r="V222" s="57" t="e">
        <f t="shared" si="85"/>
        <v>#REF!</v>
      </c>
      <c r="W222" s="57">
        <f t="shared" si="100"/>
        <v>0</v>
      </c>
      <c r="X222" s="50" t="e">
        <f t="shared" si="101"/>
        <v>#REF!</v>
      </c>
      <c r="Y222" s="58" t="e">
        <f t="shared" si="102"/>
        <v>#REF!</v>
      </c>
      <c r="AA222" s="28">
        <f t="shared" si="103"/>
        <v>-611459</v>
      </c>
      <c r="AB222" s="28">
        <f t="shared" si="104"/>
        <v>-611459</v>
      </c>
      <c r="AC222" s="28">
        <f t="shared" si="105"/>
        <v>0</v>
      </c>
      <c r="AD222" s="55" t="e">
        <f t="shared" si="106"/>
        <v>#REF!</v>
      </c>
      <c r="AG222" s="61" t="str">
        <f t="shared" si="107"/>
        <v>213</v>
      </c>
      <c r="AH222" s="62" t="str">
        <f t="shared" si="108"/>
        <v>Northborough</v>
      </c>
      <c r="AI222" s="63">
        <f t="shared" si="109"/>
        <v>0.84525331366858958</v>
      </c>
      <c r="AJ222" s="64">
        <f t="shared" si="86"/>
        <v>84.53</v>
      </c>
      <c r="AK222" s="63">
        <f t="shared" si="110"/>
        <v>3.9199999999999999E-2</v>
      </c>
      <c r="AL222" s="57" t="e">
        <f t="shared" si="87"/>
        <v>#REF!</v>
      </c>
      <c r="AM222" s="65" t="e">
        <f t="shared" si="111"/>
        <v>#REF!</v>
      </c>
      <c r="AR222" s="49"/>
    </row>
    <row r="223" spans="1:44" ht="12.75" customHeight="1" x14ac:dyDescent="0.3">
      <c r="A223" s="48">
        <v>214</v>
      </c>
      <c r="B223" s="48" t="s">
        <v>277</v>
      </c>
      <c r="C223" s="49">
        <v>2765026100</v>
      </c>
      <c r="D223" s="49">
        <f t="shared" si="88"/>
        <v>7441321.2716017067</v>
      </c>
      <c r="E223" s="59">
        <v>762526000</v>
      </c>
      <c r="F223" s="49">
        <f t="shared" si="112"/>
        <v>9934785.7310556769</v>
      </c>
      <c r="G223" s="49">
        <f t="shared" si="89"/>
        <v>17376107</v>
      </c>
      <c r="H223" s="50">
        <v>31930336.763714612</v>
      </c>
      <c r="I223" s="51">
        <f t="shared" si="90"/>
        <v>0.54418802809953681</v>
      </c>
      <c r="J223" s="28">
        <f t="shared" si="91"/>
        <v>31930337</v>
      </c>
      <c r="K223" s="28">
        <f t="shared" si="92"/>
        <v>17376107</v>
      </c>
      <c r="L223" s="52">
        <f t="shared" si="93"/>
        <v>54.42</v>
      </c>
      <c r="M223" s="91"/>
      <c r="N223" s="53">
        <v>16884739</v>
      </c>
      <c r="O223" s="54">
        <v>3.6499999999999998E-2</v>
      </c>
      <c r="P223" s="28">
        <f t="shared" si="94"/>
        <v>17501032</v>
      </c>
      <c r="Q223" s="55">
        <f t="shared" si="95"/>
        <v>54.810045160212773</v>
      </c>
      <c r="R223" s="55">
        <f t="shared" si="96"/>
        <v>0</v>
      </c>
      <c r="S223" s="56">
        <f t="shared" si="97"/>
        <v>0</v>
      </c>
      <c r="T223" s="28">
        <f t="shared" si="98"/>
        <v>0</v>
      </c>
      <c r="U223" s="57">
        <f t="shared" si="99"/>
        <v>124925</v>
      </c>
      <c r="V223" s="57" t="e">
        <f t="shared" si="85"/>
        <v>#REF!</v>
      </c>
      <c r="W223" s="57">
        <f t="shared" si="100"/>
        <v>0</v>
      </c>
      <c r="X223" s="50" t="e">
        <f t="shared" si="101"/>
        <v>#REF!</v>
      </c>
      <c r="Y223" s="58" t="e">
        <f t="shared" si="102"/>
        <v>#REF!</v>
      </c>
      <c r="AA223" s="28">
        <f t="shared" si="103"/>
        <v>0</v>
      </c>
      <c r="AB223" s="28">
        <f t="shared" si="104"/>
        <v>0</v>
      </c>
      <c r="AC223" s="28" t="e">
        <f t="shared" si="105"/>
        <v>#REF!</v>
      </c>
      <c r="AD223" s="55" t="e">
        <f t="shared" si="106"/>
        <v>#REF!</v>
      </c>
      <c r="AG223" s="61" t="str">
        <f t="shared" si="107"/>
        <v>214</v>
      </c>
      <c r="AH223" s="62" t="str">
        <f t="shared" si="108"/>
        <v>Northbridge</v>
      </c>
      <c r="AI223" s="63">
        <f t="shared" si="109"/>
        <v>0.54418802809953681</v>
      </c>
      <c r="AJ223" s="64">
        <f t="shared" si="86"/>
        <v>54.42</v>
      </c>
      <c r="AK223" s="63">
        <f t="shared" si="110"/>
        <v>3.6499999999999998E-2</v>
      </c>
      <c r="AL223" s="57" t="e">
        <f t="shared" si="87"/>
        <v>#REF!</v>
      </c>
      <c r="AM223" s="65" t="e">
        <f t="shared" si="111"/>
        <v>#REF!</v>
      </c>
      <c r="AR223" s="49"/>
    </row>
    <row r="224" spans="1:44" ht="12.75" customHeight="1" x14ac:dyDescent="0.3">
      <c r="A224" s="48">
        <v>215</v>
      </c>
      <c r="B224" s="48" t="s">
        <v>278</v>
      </c>
      <c r="C224" s="49">
        <v>675044400</v>
      </c>
      <c r="D224" s="49">
        <f t="shared" si="88"/>
        <v>1816699.7602646903</v>
      </c>
      <c r="E224" s="59">
        <v>175618000</v>
      </c>
      <c r="F224" s="49">
        <f t="shared" si="112"/>
        <v>2288088.8002724312</v>
      </c>
      <c r="G224" s="49">
        <f t="shared" si="89"/>
        <v>4104789</v>
      </c>
      <c r="H224" s="50">
        <v>9397600.2591646723</v>
      </c>
      <c r="I224" s="51">
        <f t="shared" si="90"/>
        <v>0.4367911899633049</v>
      </c>
      <c r="J224" s="28">
        <f t="shared" si="91"/>
        <v>9397600</v>
      </c>
      <c r="K224" s="28">
        <f t="shared" si="92"/>
        <v>4104789</v>
      </c>
      <c r="L224" s="52">
        <f t="shared" si="93"/>
        <v>43.68</v>
      </c>
      <c r="M224" s="91"/>
      <c r="N224" s="53">
        <v>3969251</v>
      </c>
      <c r="O224" s="54">
        <v>4.58E-2</v>
      </c>
      <c r="P224" s="28">
        <f t="shared" si="94"/>
        <v>4151043</v>
      </c>
      <c r="Q224" s="55">
        <f t="shared" si="95"/>
        <v>44.171308477947278</v>
      </c>
      <c r="R224" s="55">
        <f t="shared" si="96"/>
        <v>0</v>
      </c>
      <c r="S224" s="56">
        <f t="shared" si="97"/>
        <v>0</v>
      </c>
      <c r="T224" s="28">
        <f t="shared" si="98"/>
        <v>0</v>
      </c>
      <c r="U224" s="57">
        <f t="shared" si="99"/>
        <v>46254</v>
      </c>
      <c r="V224" s="57" t="e">
        <f t="shared" si="85"/>
        <v>#REF!</v>
      </c>
      <c r="W224" s="57">
        <f t="shared" si="100"/>
        <v>0</v>
      </c>
      <c r="X224" s="50" t="e">
        <f t="shared" si="101"/>
        <v>#REF!</v>
      </c>
      <c r="Y224" s="58" t="e">
        <f t="shared" si="102"/>
        <v>#REF!</v>
      </c>
      <c r="AA224" s="28">
        <f t="shared" si="103"/>
        <v>0</v>
      </c>
      <c r="AB224" s="28">
        <f t="shared" si="104"/>
        <v>0</v>
      </c>
      <c r="AC224" s="28" t="e">
        <f t="shared" si="105"/>
        <v>#REF!</v>
      </c>
      <c r="AD224" s="55" t="e">
        <f t="shared" si="106"/>
        <v>#REF!</v>
      </c>
      <c r="AG224" s="61" t="str">
        <f t="shared" si="107"/>
        <v>215</v>
      </c>
      <c r="AH224" s="62" t="str">
        <f t="shared" si="108"/>
        <v>North Brookfield</v>
      </c>
      <c r="AI224" s="63">
        <f t="shared" si="109"/>
        <v>0.4367911899633049</v>
      </c>
      <c r="AJ224" s="64">
        <f t="shared" si="86"/>
        <v>43.68</v>
      </c>
      <c r="AK224" s="63">
        <f t="shared" si="110"/>
        <v>4.58E-2</v>
      </c>
      <c r="AL224" s="57" t="e">
        <f t="shared" si="87"/>
        <v>#REF!</v>
      </c>
      <c r="AM224" s="65" t="e">
        <f t="shared" si="111"/>
        <v>#REF!</v>
      </c>
      <c r="AR224" s="49"/>
    </row>
    <row r="225" spans="1:44" ht="12.75" customHeight="1" x14ac:dyDescent="0.3">
      <c r="A225" s="48">
        <v>216</v>
      </c>
      <c r="B225" s="48" t="s">
        <v>279</v>
      </c>
      <c r="C225" s="49">
        <v>689983900</v>
      </c>
      <c r="D225" s="49">
        <f t="shared" si="88"/>
        <v>1856905.3912846267</v>
      </c>
      <c r="E225" s="59">
        <v>111583000</v>
      </c>
      <c r="F225" s="49">
        <f t="shared" si="112"/>
        <v>1453790.6854695915</v>
      </c>
      <c r="G225" s="49">
        <f t="shared" si="89"/>
        <v>3310696</v>
      </c>
      <c r="H225" s="50">
        <v>4664100.8101245873</v>
      </c>
      <c r="I225" s="51">
        <f t="shared" si="90"/>
        <v>0.70982513774430289</v>
      </c>
      <c r="J225" s="28">
        <f t="shared" si="91"/>
        <v>4664101</v>
      </c>
      <c r="K225" s="28">
        <f t="shared" si="92"/>
        <v>3310696</v>
      </c>
      <c r="L225" s="52">
        <f t="shared" si="93"/>
        <v>70.98</v>
      </c>
      <c r="M225" s="91"/>
      <c r="N225" s="53">
        <v>3490986</v>
      </c>
      <c r="O225" s="54">
        <v>3.4099999999999998E-2</v>
      </c>
      <c r="P225" s="28">
        <f t="shared" si="94"/>
        <v>3610029</v>
      </c>
      <c r="Q225" s="55">
        <f t="shared" si="95"/>
        <v>77.400321025727763</v>
      </c>
      <c r="R225" s="55">
        <f t="shared" si="96"/>
        <v>0</v>
      </c>
      <c r="S225" s="56">
        <f t="shared" si="97"/>
        <v>0</v>
      </c>
      <c r="T225" s="28">
        <f t="shared" si="98"/>
        <v>0</v>
      </c>
      <c r="U225" s="57">
        <f t="shared" si="99"/>
        <v>299333</v>
      </c>
      <c r="V225" s="57" t="e">
        <f t="shared" si="85"/>
        <v>#REF!</v>
      </c>
      <c r="W225" s="57">
        <f t="shared" si="100"/>
        <v>0</v>
      </c>
      <c r="X225" s="50" t="e">
        <f t="shared" si="101"/>
        <v>#REF!</v>
      </c>
      <c r="Y225" s="58" t="e">
        <f t="shared" si="102"/>
        <v>#REF!</v>
      </c>
      <c r="AA225" s="28">
        <f t="shared" si="103"/>
        <v>0</v>
      </c>
      <c r="AB225" s="28">
        <f t="shared" si="104"/>
        <v>0</v>
      </c>
      <c r="AC225" s="28" t="e">
        <f t="shared" si="105"/>
        <v>#REF!</v>
      </c>
      <c r="AD225" s="55" t="e">
        <f t="shared" si="106"/>
        <v>#REF!</v>
      </c>
      <c r="AG225" s="61" t="str">
        <f t="shared" si="107"/>
        <v>216</v>
      </c>
      <c r="AH225" s="62" t="str">
        <f t="shared" si="108"/>
        <v>Northfield</v>
      </c>
      <c r="AI225" s="63">
        <f t="shared" si="109"/>
        <v>0.70982513774430289</v>
      </c>
      <c r="AJ225" s="64">
        <f t="shared" si="86"/>
        <v>70.98</v>
      </c>
      <c r="AK225" s="63">
        <f t="shared" si="110"/>
        <v>3.4099999999999998E-2</v>
      </c>
      <c r="AL225" s="57" t="e">
        <f t="shared" si="87"/>
        <v>#REF!</v>
      </c>
      <c r="AM225" s="65" t="e">
        <f t="shared" si="111"/>
        <v>#REF!</v>
      </c>
      <c r="AR225" s="49"/>
    </row>
    <row r="226" spans="1:44" ht="12.75" customHeight="1" x14ac:dyDescent="0.3">
      <c r="A226" s="48">
        <v>217</v>
      </c>
      <c r="B226" s="48" t="s">
        <v>280</v>
      </c>
      <c r="C226" s="49">
        <v>5003201100</v>
      </c>
      <c r="D226" s="49">
        <f t="shared" si="88"/>
        <v>13464765.042012103</v>
      </c>
      <c r="E226" s="59">
        <v>1371457000</v>
      </c>
      <c r="F226" s="49">
        <f t="shared" si="112"/>
        <v>17868415.548265144</v>
      </c>
      <c r="G226" s="49">
        <f t="shared" si="89"/>
        <v>31333181</v>
      </c>
      <c r="H226" s="50">
        <v>31769662.472041722</v>
      </c>
      <c r="I226" s="51">
        <f t="shared" si="90"/>
        <v>0.98626106045584083</v>
      </c>
      <c r="J226" s="28">
        <f t="shared" si="91"/>
        <v>31769662</v>
      </c>
      <c r="K226" s="28">
        <f t="shared" si="92"/>
        <v>31333181</v>
      </c>
      <c r="L226" s="52">
        <f t="shared" si="93"/>
        <v>98.63</v>
      </c>
      <c r="M226" s="91"/>
      <c r="N226" s="53">
        <v>24817511</v>
      </c>
      <c r="O226" s="54">
        <v>1.5800000000000002E-2</v>
      </c>
      <c r="P226" s="28">
        <f t="shared" si="94"/>
        <v>25209628</v>
      </c>
      <c r="Q226" s="55">
        <f t="shared" si="95"/>
        <v>79.351261670422986</v>
      </c>
      <c r="R226" s="55">
        <f t="shared" si="96"/>
        <v>19.27873832957701</v>
      </c>
      <c r="S226" s="56">
        <f t="shared" si="97"/>
        <v>0.02</v>
      </c>
      <c r="T226" s="28">
        <f t="shared" si="98"/>
        <v>496350</v>
      </c>
      <c r="U226" s="57">
        <f t="shared" si="99"/>
        <v>0</v>
      </c>
      <c r="V226" s="57" t="e">
        <f t="shared" si="85"/>
        <v>#REF!</v>
      </c>
      <c r="W226" s="57">
        <f t="shared" si="100"/>
        <v>0</v>
      </c>
      <c r="X226" s="50" t="e">
        <f t="shared" si="101"/>
        <v>#REF!</v>
      </c>
      <c r="Y226" s="58" t="e">
        <f t="shared" si="102"/>
        <v>#REF!</v>
      </c>
      <c r="AA226" s="28">
        <f t="shared" si="103"/>
        <v>-6123553</v>
      </c>
      <c r="AB226" s="28">
        <f t="shared" si="104"/>
        <v>-5627203</v>
      </c>
      <c r="AC226" s="28">
        <f t="shared" si="105"/>
        <v>0</v>
      </c>
      <c r="AD226" s="55" t="e">
        <f t="shared" si="106"/>
        <v>#REF!</v>
      </c>
      <c r="AG226" s="61" t="str">
        <f t="shared" si="107"/>
        <v>217</v>
      </c>
      <c r="AH226" s="62" t="str">
        <f t="shared" si="108"/>
        <v>North Reading</v>
      </c>
      <c r="AI226" s="63">
        <f t="shared" si="109"/>
        <v>0.98626106045584083</v>
      </c>
      <c r="AJ226" s="64">
        <f t="shared" si="86"/>
        <v>98.63</v>
      </c>
      <c r="AK226" s="63">
        <f t="shared" si="110"/>
        <v>1.5800000000000002E-2</v>
      </c>
      <c r="AL226" s="57" t="e">
        <f t="shared" si="87"/>
        <v>#REF!</v>
      </c>
      <c r="AM226" s="65" t="e">
        <f t="shared" si="111"/>
        <v>#REF!</v>
      </c>
      <c r="AR226" s="49"/>
    </row>
    <row r="227" spans="1:44" ht="12.75" customHeight="1" x14ac:dyDescent="0.3">
      <c r="A227" s="48">
        <v>218</v>
      </c>
      <c r="B227" s="48" t="s">
        <v>281</v>
      </c>
      <c r="C227" s="49">
        <v>3923573500</v>
      </c>
      <c r="D227" s="49">
        <f t="shared" si="88"/>
        <v>10559238.824632708</v>
      </c>
      <c r="E227" s="59">
        <v>892797000</v>
      </c>
      <c r="F227" s="49">
        <f t="shared" si="112"/>
        <v>11632058.311886173</v>
      </c>
      <c r="G227" s="49">
        <f t="shared" si="89"/>
        <v>22191297</v>
      </c>
      <c r="H227" s="50">
        <v>32366145.069259103</v>
      </c>
      <c r="I227" s="51">
        <f t="shared" si="90"/>
        <v>0.68563299560431656</v>
      </c>
      <c r="J227" s="28">
        <f t="shared" si="91"/>
        <v>32366145</v>
      </c>
      <c r="K227" s="28">
        <f t="shared" si="92"/>
        <v>22191297</v>
      </c>
      <c r="L227" s="52">
        <f t="shared" si="93"/>
        <v>68.56</v>
      </c>
      <c r="M227" s="91"/>
      <c r="N227" s="53">
        <v>24108678</v>
      </c>
      <c r="O227" s="54">
        <v>4.5600000000000002E-2</v>
      </c>
      <c r="P227" s="28">
        <f t="shared" si="94"/>
        <v>25208034</v>
      </c>
      <c r="Q227" s="55">
        <f t="shared" si="95"/>
        <v>77.883955429533771</v>
      </c>
      <c r="R227" s="55">
        <f t="shared" si="96"/>
        <v>0</v>
      </c>
      <c r="S227" s="56">
        <f t="shared" si="97"/>
        <v>0</v>
      </c>
      <c r="T227" s="28">
        <f t="shared" si="98"/>
        <v>0</v>
      </c>
      <c r="U227" s="57">
        <f t="shared" si="99"/>
        <v>3016737</v>
      </c>
      <c r="V227" s="57" t="e">
        <f t="shared" si="85"/>
        <v>#REF!</v>
      </c>
      <c r="W227" s="57">
        <f t="shared" si="100"/>
        <v>0</v>
      </c>
      <c r="X227" s="50" t="e">
        <f t="shared" si="101"/>
        <v>#REF!</v>
      </c>
      <c r="Y227" s="58" t="e">
        <f t="shared" si="102"/>
        <v>#REF!</v>
      </c>
      <c r="AA227" s="28">
        <f t="shared" si="103"/>
        <v>0</v>
      </c>
      <c r="AB227" s="28">
        <f t="shared" si="104"/>
        <v>0</v>
      </c>
      <c r="AC227" s="28" t="e">
        <f t="shared" si="105"/>
        <v>#REF!</v>
      </c>
      <c r="AD227" s="55" t="e">
        <f t="shared" si="106"/>
        <v>#REF!</v>
      </c>
      <c r="AG227" s="61" t="str">
        <f t="shared" si="107"/>
        <v>218</v>
      </c>
      <c r="AH227" s="62" t="str">
        <f t="shared" si="108"/>
        <v>Norton</v>
      </c>
      <c r="AI227" s="63">
        <f t="shared" si="109"/>
        <v>0.68563299560431656</v>
      </c>
      <c r="AJ227" s="64">
        <f t="shared" si="86"/>
        <v>68.56</v>
      </c>
      <c r="AK227" s="63">
        <f t="shared" si="110"/>
        <v>4.5600000000000002E-2</v>
      </c>
      <c r="AL227" s="57" t="e">
        <f t="shared" si="87"/>
        <v>#REF!</v>
      </c>
      <c r="AM227" s="65" t="e">
        <f t="shared" si="111"/>
        <v>#REF!</v>
      </c>
      <c r="AR227" s="49"/>
    </row>
    <row r="228" spans="1:44" ht="12.75" customHeight="1" x14ac:dyDescent="0.3">
      <c r="A228" s="48">
        <v>219</v>
      </c>
      <c r="B228" s="48" t="s">
        <v>282</v>
      </c>
      <c r="C228" s="49">
        <v>4286721500</v>
      </c>
      <c r="D228" s="49">
        <f t="shared" si="88"/>
        <v>11536553.627245102</v>
      </c>
      <c r="E228" s="59">
        <v>1318670000</v>
      </c>
      <c r="F228" s="49">
        <f t="shared" si="112"/>
        <v>17180665.183837917</v>
      </c>
      <c r="G228" s="49">
        <f t="shared" si="89"/>
        <v>28717219</v>
      </c>
      <c r="H228" s="50">
        <v>28280176.067727048</v>
      </c>
      <c r="I228" s="51">
        <f t="shared" si="90"/>
        <v>1.0154540385896571</v>
      </c>
      <c r="J228" s="28">
        <f t="shared" si="91"/>
        <v>28280176</v>
      </c>
      <c r="K228" s="28">
        <f t="shared" si="92"/>
        <v>28280176</v>
      </c>
      <c r="L228" s="52">
        <f t="shared" si="93"/>
        <v>100</v>
      </c>
      <c r="M228" s="91"/>
      <c r="N228" s="53">
        <v>22404331</v>
      </c>
      <c r="O228" s="54">
        <v>4.2099999999999999E-2</v>
      </c>
      <c r="P228" s="28">
        <f t="shared" si="94"/>
        <v>23347553</v>
      </c>
      <c r="Q228" s="55">
        <f t="shared" si="95"/>
        <v>82.55801853597336</v>
      </c>
      <c r="R228" s="55">
        <f t="shared" si="96"/>
        <v>17.44198146402664</v>
      </c>
      <c r="S228" s="56">
        <f t="shared" si="97"/>
        <v>0.02</v>
      </c>
      <c r="T228" s="28">
        <f t="shared" si="98"/>
        <v>448087</v>
      </c>
      <c r="U228" s="57">
        <f t="shared" si="99"/>
        <v>0</v>
      </c>
      <c r="V228" s="57" t="e">
        <f t="shared" si="85"/>
        <v>#REF!</v>
      </c>
      <c r="W228" s="57">
        <f t="shared" si="100"/>
        <v>0</v>
      </c>
      <c r="X228" s="50" t="e">
        <f t="shared" si="101"/>
        <v>#REF!</v>
      </c>
      <c r="Y228" s="58" t="e">
        <f t="shared" si="102"/>
        <v>#REF!</v>
      </c>
      <c r="AA228" s="28">
        <f t="shared" si="103"/>
        <v>-4932623</v>
      </c>
      <c r="AB228" s="28">
        <f t="shared" si="104"/>
        <v>-4484536</v>
      </c>
      <c r="AC228" s="28">
        <f t="shared" si="105"/>
        <v>0</v>
      </c>
      <c r="AD228" s="55" t="e">
        <f t="shared" si="106"/>
        <v>#REF!</v>
      </c>
      <c r="AG228" s="61" t="str">
        <f t="shared" si="107"/>
        <v>219</v>
      </c>
      <c r="AH228" s="62" t="str">
        <f t="shared" si="108"/>
        <v>Norwell</v>
      </c>
      <c r="AI228" s="63">
        <f t="shared" si="109"/>
        <v>1.0154540385896571</v>
      </c>
      <c r="AJ228" s="64">
        <f t="shared" si="86"/>
        <v>100</v>
      </c>
      <c r="AK228" s="63">
        <f t="shared" si="110"/>
        <v>4.2099999999999999E-2</v>
      </c>
      <c r="AL228" s="57" t="e">
        <f t="shared" si="87"/>
        <v>#REF!</v>
      </c>
      <c r="AM228" s="65" t="e">
        <f t="shared" si="111"/>
        <v>#REF!</v>
      </c>
      <c r="AR228" s="49"/>
    </row>
    <row r="229" spans="1:44" ht="12.75" customHeight="1" x14ac:dyDescent="0.3">
      <c r="A229" s="48">
        <v>220</v>
      </c>
      <c r="B229" s="48" t="s">
        <v>283</v>
      </c>
      <c r="C229" s="49">
        <v>8244418000</v>
      </c>
      <c r="D229" s="49">
        <f t="shared" si="88"/>
        <v>22187625.294161238</v>
      </c>
      <c r="E229" s="59">
        <v>1783099000</v>
      </c>
      <c r="F229" s="49">
        <f t="shared" si="112"/>
        <v>23231609.81036666</v>
      </c>
      <c r="G229" s="49">
        <f t="shared" si="89"/>
        <v>45419235</v>
      </c>
      <c r="H229" s="50">
        <v>62232072.544674136</v>
      </c>
      <c r="I229" s="51">
        <f t="shared" si="90"/>
        <v>0.72983645157238153</v>
      </c>
      <c r="J229" s="28">
        <f t="shared" si="91"/>
        <v>62232073</v>
      </c>
      <c r="K229" s="28">
        <f t="shared" si="92"/>
        <v>45419235</v>
      </c>
      <c r="L229" s="52">
        <f t="shared" si="93"/>
        <v>72.98</v>
      </c>
      <c r="M229" s="91"/>
      <c r="N229" s="53">
        <v>40963750</v>
      </c>
      <c r="O229" s="54">
        <v>2.8899999999999995E-2</v>
      </c>
      <c r="P229" s="28">
        <f t="shared" si="94"/>
        <v>42147602</v>
      </c>
      <c r="Q229" s="55">
        <f t="shared" si="95"/>
        <v>67.726495802857556</v>
      </c>
      <c r="R229" s="55">
        <f t="shared" si="96"/>
        <v>5.2535041971424477</v>
      </c>
      <c r="S229" s="56">
        <f t="shared" si="97"/>
        <v>0.01</v>
      </c>
      <c r="T229" s="28">
        <f t="shared" si="98"/>
        <v>409638</v>
      </c>
      <c r="U229" s="57">
        <f t="shared" si="99"/>
        <v>0</v>
      </c>
      <c r="V229" s="57" t="e">
        <f t="shared" si="85"/>
        <v>#REF!</v>
      </c>
      <c r="W229" s="57">
        <f t="shared" si="100"/>
        <v>0</v>
      </c>
      <c r="X229" s="50" t="e">
        <f t="shared" si="101"/>
        <v>#REF!</v>
      </c>
      <c r="Y229" s="58" t="e">
        <f t="shared" si="102"/>
        <v>#REF!</v>
      </c>
      <c r="AA229" s="28">
        <f t="shared" si="103"/>
        <v>-3271633</v>
      </c>
      <c r="AB229" s="28">
        <f t="shared" si="104"/>
        <v>-2861995</v>
      </c>
      <c r="AC229" s="28">
        <f t="shared" si="105"/>
        <v>0</v>
      </c>
      <c r="AD229" s="55" t="e">
        <f t="shared" si="106"/>
        <v>#REF!</v>
      </c>
      <c r="AG229" s="61" t="str">
        <f t="shared" si="107"/>
        <v>220</v>
      </c>
      <c r="AH229" s="62" t="str">
        <f t="shared" si="108"/>
        <v>Norwood</v>
      </c>
      <c r="AI229" s="63">
        <f t="shared" si="109"/>
        <v>0.72983645157238153</v>
      </c>
      <c r="AJ229" s="64">
        <f t="shared" si="86"/>
        <v>72.98</v>
      </c>
      <c r="AK229" s="63">
        <f t="shared" si="110"/>
        <v>2.8899999999999995E-2</v>
      </c>
      <c r="AL229" s="57" t="e">
        <f t="shared" si="87"/>
        <v>#REF!</v>
      </c>
      <c r="AM229" s="65" t="e">
        <f t="shared" si="111"/>
        <v>#REF!</v>
      </c>
      <c r="AR229" s="49"/>
    </row>
    <row r="230" spans="1:44" ht="12.75" customHeight="1" x14ac:dyDescent="0.3">
      <c r="A230" s="48">
        <v>221</v>
      </c>
      <c r="B230" s="48" t="s">
        <v>284</v>
      </c>
      <c r="C230" s="49">
        <v>6435042000</v>
      </c>
      <c r="D230" s="49">
        <f t="shared" si="88"/>
        <v>17318178.269004546</v>
      </c>
      <c r="E230" s="59">
        <v>177710000</v>
      </c>
      <c r="F230" s="49">
        <f t="shared" si="112"/>
        <v>2315345.0141580803</v>
      </c>
      <c r="G230" s="49">
        <f t="shared" si="89"/>
        <v>19633523</v>
      </c>
      <c r="H230" s="50">
        <v>10216909.097039305</v>
      </c>
      <c r="I230" s="51">
        <f t="shared" si="90"/>
        <v>1.9216695395371071</v>
      </c>
      <c r="J230" s="28">
        <f t="shared" si="91"/>
        <v>10216909</v>
      </c>
      <c r="K230" s="28">
        <f t="shared" si="92"/>
        <v>10216909</v>
      </c>
      <c r="L230" s="52">
        <f t="shared" si="93"/>
        <v>100</v>
      </c>
      <c r="M230" s="91"/>
      <c r="N230" s="53">
        <v>8309351</v>
      </c>
      <c r="O230" s="54">
        <v>7.2300000000000003E-2</v>
      </c>
      <c r="P230" s="28">
        <f t="shared" si="94"/>
        <v>8910117</v>
      </c>
      <c r="Q230" s="55">
        <f t="shared" si="95"/>
        <v>87.209516257534361</v>
      </c>
      <c r="R230" s="55">
        <f t="shared" si="96"/>
        <v>12.790483742465639</v>
      </c>
      <c r="S230" s="56">
        <f t="shared" si="97"/>
        <v>0.02</v>
      </c>
      <c r="T230" s="28">
        <f t="shared" si="98"/>
        <v>166187</v>
      </c>
      <c r="U230" s="57">
        <f t="shared" si="99"/>
        <v>0</v>
      </c>
      <c r="V230" s="57" t="e">
        <f t="shared" si="85"/>
        <v>#REF!</v>
      </c>
      <c r="W230" s="57">
        <f t="shared" si="100"/>
        <v>1140605</v>
      </c>
      <c r="X230" s="50" t="e">
        <f t="shared" si="101"/>
        <v>#REF!</v>
      </c>
      <c r="Y230" s="58" t="e">
        <f t="shared" si="102"/>
        <v>#REF!</v>
      </c>
      <c r="AA230" s="28">
        <f t="shared" si="103"/>
        <v>-1306792</v>
      </c>
      <c r="AB230" s="28">
        <f t="shared" si="104"/>
        <v>0</v>
      </c>
      <c r="AC230" s="28">
        <f t="shared" si="105"/>
        <v>0</v>
      </c>
      <c r="AD230" s="55" t="e">
        <f t="shared" si="106"/>
        <v>#REF!</v>
      </c>
      <c r="AG230" s="61" t="str">
        <f t="shared" si="107"/>
        <v>221</v>
      </c>
      <c r="AH230" s="62" t="str">
        <f t="shared" si="108"/>
        <v>Oak Bluffs</v>
      </c>
      <c r="AI230" s="63">
        <f t="shared" si="109"/>
        <v>1.9216695395371071</v>
      </c>
      <c r="AJ230" s="64">
        <f t="shared" si="86"/>
        <v>100</v>
      </c>
      <c r="AK230" s="63">
        <f t="shared" si="110"/>
        <v>7.2300000000000003E-2</v>
      </c>
      <c r="AL230" s="57" t="e">
        <f t="shared" si="87"/>
        <v>#REF!</v>
      </c>
      <c r="AM230" s="65" t="e">
        <f t="shared" si="111"/>
        <v>#REF!</v>
      </c>
      <c r="AR230" s="49"/>
    </row>
    <row r="231" spans="1:44" ht="12.75" customHeight="1" x14ac:dyDescent="0.3">
      <c r="A231" s="48">
        <v>222</v>
      </c>
      <c r="B231" s="48" t="s">
        <v>285</v>
      </c>
      <c r="C231" s="49">
        <v>338604900</v>
      </c>
      <c r="D231" s="49">
        <f t="shared" si="88"/>
        <v>911263.67488486599</v>
      </c>
      <c r="E231" s="59">
        <v>77590000</v>
      </c>
      <c r="F231" s="49">
        <f t="shared" si="112"/>
        <v>1010903.2673936496</v>
      </c>
      <c r="G231" s="49">
        <f t="shared" si="89"/>
        <v>1922167</v>
      </c>
      <c r="H231" s="50">
        <v>3598163.9146321849</v>
      </c>
      <c r="I231" s="51">
        <f t="shared" si="90"/>
        <v>0.53420773639115593</v>
      </c>
      <c r="J231" s="28">
        <f t="shared" si="91"/>
        <v>3598164</v>
      </c>
      <c r="K231" s="28">
        <f t="shared" si="92"/>
        <v>1922167</v>
      </c>
      <c r="L231" s="52">
        <f t="shared" si="93"/>
        <v>53.42</v>
      </c>
      <c r="M231" s="91"/>
      <c r="N231" s="53">
        <v>1971286</v>
      </c>
      <c r="O231" s="54">
        <v>3.4599999999999999E-2</v>
      </c>
      <c r="P231" s="28">
        <f t="shared" si="94"/>
        <v>2039492</v>
      </c>
      <c r="Q231" s="55">
        <f t="shared" si="95"/>
        <v>56.681464446526832</v>
      </c>
      <c r="R231" s="55">
        <f t="shared" si="96"/>
        <v>0</v>
      </c>
      <c r="S231" s="56">
        <f t="shared" si="97"/>
        <v>0</v>
      </c>
      <c r="T231" s="28">
        <f t="shared" si="98"/>
        <v>0</v>
      </c>
      <c r="U231" s="57">
        <f t="shared" si="99"/>
        <v>117325</v>
      </c>
      <c r="V231" s="57" t="e">
        <f t="shared" si="85"/>
        <v>#REF!</v>
      </c>
      <c r="W231" s="57">
        <f t="shared" si="100"/>
        <v>0</v>
      </c>
      <c r="X231" s="50" t="e">
        <f t="shared" si="101"/>
        <v>#REF!</v>
      </c>
      <c r="Y231" s="58" t="e">
        <f t="shared" si="102"/>
        <v>#REF!</v>
      </c>
      <c r="AA231" s="28">
        <f t="shared" si="103"/>
        <v>0</v>
      </c>
      <c r="AB231" s="28">
        <f t="shared" si="104"/>
        <v>0</v>
      </c>
      <c r="AC231" s="28" t="e">
        <f t="shared" si="105"/>
        <v>#REF!</v>
      </c>
      <c r="AD231" s="55" t="e">
        <f t="shared" si="106"/>
        <v>#REF!</v>
      </c>
      <c r="AG231" s="61" t="str">
        <f t="shared" si="107"/>
        <v>222</v>
      </c>
      <c r="AH231" s="62" t="str">
        <f t="shared" si="108"/>
        <v>Oakham</v>
      </c>
      <c r="AI231" s="63">
        <f t="shared" si="109"/>
        <v>0.53420773639115593</v>
      </c>
      <c r="AJ231" s="64">
        <f t="shared" si="86"/>
        <v>53.42</v>
      </c>
      <c r="AK231" s="63">
        <f t="shared" si="110"/>
        <v>3.4599999999999999E-2</v>
      </c>
      <c r="AL231" s="57" t="e">
        <f t="shared" si="87"/>
        <v>#REF!</v>
      </c>
      <c r="AM231" s="65" t="e">
        <f t="shared" si="111"/>
        <v>#REF!</v>
      </c>
      <c r="AR231" s="49"/>
    </row>
    <row r="232" spans="1:44" ht="12.75" customHeight="1" x14ac:dyDescent="0.3">
      <c r="A232" s="48">
        <v>223</v>
      </c>
      <c r="B232" s="48" t="s">
        <v>286</v>
      </c>
      <c r="C232" s="49">
        <v>876477100</v>
      </c>
      <c r="D232" s="49">
        <f t="shared" si="88"/>
        <v>2358801.491350037</v>
      </c>
      <c r="E232" s="59">
        <v>181824000</v>
      </c>
      <c r="F232" s="49">
        <f t="shared" si="112"/>
        <v>2368945.4271244095</v>
      </c>
      <c r="G232" s="49">
        <f t="shared" si="89"/>
        <v>4727747</v>
      </c>
      <c r="H232" s="50">
        <v>18683084.247640625</v>
      </c>
      <c r="I232" s="51">
        <f t="shared" si="90"/>
        <v>0.25304960023380718</v>
      </c>
      <c r="J232" s="28">
        <f t="shared" si="91"/>
        <v>18683084</v>
      </c>
      <c r="K232" s="28">
        <f t="shared" si="92"/>
        <v>4727747</v>
      </c>
      <c r="L232" s="52">
        <f t="shared" si="93"/>
        <v>25.3</v>
      </c>
      <c r="M232" s="91"/>
      <c r="N232" s="53">
        <v>4825407</v>
      </c>
      <c r="O232" s="54">
        <v>3.4500000000000003E-2</v>
      </c>
      <c r="P232" s="28">
        <f t="shared" si="94"/>
        <v>4991884</v>
      </c>
      <c r="Q232" s="55">
        <f t="shared" si="95"/>
        <v>26.718736231307179</v>
      </c>
      <c r="R232" s="55">
        <f t="shared" si="96"/>
        <v>0</v>
      </c>
      <c r="S232" s="56">
        <f t="shared" si="97"/>
        <v>0</v>
      </c>
      <c r="T232" s="28">
        <f t="shared" si="98"/>
        <v>0</v>
      </c>
      <c r="U232" s="57">
        <f t="shared" si="99"/>
        <v>264137</v>
      </c>
      <c r="V232" s="57" t="e">
        <f t="shared" si="85"/>
        <v>#REF!</v>
      </c>
      <c r="W232" s="57">
        <f t="shared" si="100"/>
        <v>0</v>
      </c>
      <c r="X232" s="50" t="e">
        <f t="shared" si="101"/>
        <v>#REF!</v>
      </c>
      <c r="Y232" s="58" t="e">
        <f t="shared" si="102"/>
        <v>#REF!</v>
      </c>
      <c r="AA232" s="28">
        <f t="shared" si="103"/>
        <v>0</v>
      </c>
      <c r="AB232" s="28">
        <f t="shared" si="104"/>
        <v>0</v>
      </c>
      <c r="AC232" s="28" t="e">
        <f t="shared" si="105"/>
        <v>#REF!</v>
      </c>
      <c r="AD232" s="55" t="e">
        <f t="shared" si="106"/>
        <v>#REF!</v>
      </c>
      <c r="AG232" s="61" t="str">
        <f t="shared" si="107"/>
        <v>223</v>
      </c>
      <c r="AH232" s="62" t="str">
        <f t="shared" si="108"/>
        <v>Orange</v>
      </c>
      <c r="AI232" s="63">
        <f t="shared" si="109"/>
        <v>0.25304960023380718</v>
      </c>
      <c r="AJ232" s="64">
        <f t="shared" si="86"/>
        <v>25.3</v>
      </c>
      <c r="AK232" s="63">
        <f t="shared" si="110"/>
        <v>3.4500000000000003E-2</v>
      </c>
      <c r="AL232" s="57" t="e">
        <f t="shared" si="87"/>
        <v>#REF!</v>
      </c>
      <c r="AM232" s="65" t="e">
        <f t="shared" si="111"/>
        <v>#REF!</v>
      </c>
      <c r="AR232" s="49"/>
    </row>
    <row r="233" spans="1:44" ht="12.75" customHeight="1" x14ac:dyDescent="0.3">
      <c r="A233" s="48">
        <v>224</v>
      </c>
      <c r="B233" s="48" t="s">
        <v>287</v>
      </c>
      <c r="C233" s="49">
        <v>6720681000</v>
      </c>
      <c r="D233" s="49">
        <f t="shared" si="88"/>
        <v>18086898.523290407</v>
      </c>
      <c r="E233" s="59">
        <v>498947000</v>
      </c>
      <c r="F233" s="49">
        <f t="shared" si="112"/>
        <v>6500672.1556419544</v>
      </c>
      <c r="G233" s="49">
        <f t="shared" si="89"/>
        <v>24587571</v>
      </c>
      <c r="H233" s="50">
        <v>6451240.5108346418</v>
      </c>
      <c r="I233" s="51">
        <f t="shared" si="90"/>
        <v>3.8112934959882523</v>
      </c>
      <c r="J233" s="28">
        <f t="shared" si="91"/>
        <v>6451241</v>
      </c>
      <c r="K233" s="28">
        <f t="shared" si="92"/>
        <v>6451241</v>
      </c>
      <c r="L233" s="52">
        <f t="shared" si="93"/>
        <v>100</v>
      </c>
      <c r="M233" s="91"/>
      <c r="N233" s="53">
        <v>5098794</v>
      </c>
      <c r="O233" s="54">
        <v>5.9799999999999992E-2</v>
      </c>
      <c r="P233" s="28">
        <f t="shared" si="94"/>
        <v>5403702</v>
      </c>
      <c r="Q233" s="55">
        <f t="shared" si="95"/>
        <v>83.762215823835177</v>
      </c>
      <c r="R233" s="55">
        <f t="shared" si="96"/>
        <v>16.237784176164823</v>
      </c>
      <c r="S233" s="56">
        <f t="shared" si="97"/>
        <v>0.02</v>
      </c>
      <c r="T233" s="28">
        <f t="shared" si="98"/>
        <v>101976</v>
      </c>
      <c r="U233" s="57">
        <f t="shared" si="99"/>
        <v>0</v>
      </c>
      <c r="V233" s="57" t="e">
        <f t="shared" si="85"/>
        <v>#REF!</v>
      </c>
      <c r="W233" s="57">
        <f t="shared" si="100"/>
        <v>945563</v>
      </c>
      <c r="X233" s="50" t="e">
        <f t="shared" si="101"/>
        <v>#REF!</v>
      </c>
      <c r="Y233" s="58" t="e">
        <f t="shared" si="102"/>
        <v>#REF!</v>
      </c>
      <c r="AA233" s="28">
        <f t="shared" si="103"/>
        <v>-1047539</v>
      </c>
      <c r="AB233" s="28">
        <f t="shared" si="104"/>
        <v>0</v>
      </c>
      <c r="AC233" s="28">
        <f t="shared" si="105"/>
        <v>0</v>
      </c>
      <c r="AD233" s="55" t="e">
        <f t="shared" si="106"/>
        <v>#REF!</v>
      </c>
      <c r="AG233" s="61" t="str">
        <f t="shared" si="107"/>
        <v>224</v>
      </c>
      <c r="AH233" s="62" t="str">
        <f t="shared" si="108"/>
        <v>Orleans</v>
      </c>
      <c r="AI233" s="63">
        <f t="shared" si="109"/>
        <v>3.8112934959882523</v>
      </c>
      <c r="AJ233" s="64">
        <f t="shared" si="86"/>
        <v>100</v>
      </c>
      <c r="AK233" s="63">
        <f t="shared" si="110"/>
        <v>5.9799999999999992E-2</v>
      </c>
      <c r="AL233" s="57" t="e">
        <f t="shared" si="87"/>
        <v>#REF!</v>
      </c>
      <c r="AM233" s="65" t="e">
        <f t="shared" si="111"/>
        <v>#REF!</v>
      </c>
      <c r="AR233" s="49"/>
    </row>
    <row r="234" spans="1:44" ht="12.75" customHeight="1" x14ac:dyDescent="0.3">
      <c r="A234" s="48">
        <v>225</v>
      </c>
      <c r="B234" s="48" t="s">
        <v>288</v>
      </c>
      <c r="C234" s="49">
        <v>882749000</v>
      </c>
      <c r="D234" s="49">
        <f t="shared" si="88"/>
        <v>2375680.616969632</v>
      </c>
      <c r="E234" s="59">
        <v>75208000</v>
      </c>
      <c r="F234" s="49">
        <f t="shared" si="112"/>
        <v>979868.70645884261</v>
      </c>
      <c r="G234" s="49">
        <f t="shared" si="89"/>
        <v>3355549</v>
      </c>
      <c r="H234" s="50">
        <v>1986766.7141971572</v>
      </c>
      <c r="I234" s="51">
        <f t="shared" si="90"/>
        <v>1.6889496768904553</v>
      </c>
      <c r="J234" s="28">
        <f t="shared" si="91"/>
        <v>1986767</v>
      </c>
      <c r="K234" s="28">
        <f t="shared" si="92"/>
        <v>1986767</v>
      </c>
      <c r="L234" s="52">
        <f t="shared" si="93"/>
        <v>100</v>
      </c>
      <c r="M234" s="91"/>
      <c r="N234" s="53">
        <v>1543202</v>
      </c>
      <c r="O234" s="54">
        <v>4.4699999999999997E-2</v>
      </c>
      <c r="P234" s="28">
        <f t="shared" si="94"/>
        <v>1612183</v>
      </c>
      <c r="Q234" s="55">
        <f t="shared" si="95"/>
        <v>81.146064531863033</v>
      </c>
      <c r="R234" s="55">
        <f t="shared" si="96"/>
        <v>18.853935468136967</v>
      </c>
      <c r="S234" s="56">
        <f t="shared" si="97"/>
        <v>0.02</v>
      </c>
      <c r="T234" s="28">
        <f t="shared" si="98"/>
        <v>30864</v>
      </c>
      <c r="U234" s="57">
        <f t="shared" si="99"/>
        <v>0</v>
      </c>
      <c r="V234" s="57" t="e">
        <f t="shared" si="85"/>
        <v>#REF!</v>
      </c>
      <c r="W234" s="57">
        <f t="shared" si="100"/>
        <v>0</v>
      </c>
      <c r="X234" s="50" t="e">
        <f t="shared" si="101"/>
        <v>#REF!</v>
      </c>
      <c r="Y234" s="58" t="e">
        <f t="shared" si="102"/>
        <v>#REF!</v>
      </c>
      <c r="AA234" s="28">
        <f t="shared" si="103"/>
        <v>-374584</v>
      </c>
      <c r="AB234" s="28">
        <f t="shared" si="104"/>
        <v>-343720</v>
      </c>
      <c r="AC234" s="28">
        <f t="shared" si="105"/>
        <v>0</v>
      </c>
      <c r="AD234" s="55" t="e">
        <f t="shared" si="106"/>
        <v>#REF!</v>
      </c>
      <c r="AG234" s="61" t="str">
        <f t="shared" si="107"/>
        <v>225</v>
      </c>
      <c r="AH234" s="62" t="str">
        <f t="shared" si="108"/>
        <v>Otis</v>
      </c>
      <c r="AI234" s="63">
        <f t="shared" si="109"/>
        <v>1.6889496768904553</v>
      </c>
      <c r="AJ234" s="64">
        <f t="shared" si="86"/>
        <v>100</v>
      </c>
      <c r="AK234" s="63">
        <f t="shared" si="110"/>
        <v>4.4699999999999997E-2</v>
      </c>
      <c r="AL234" s="57" t="e">
        <f t="shared" si="87"/>
        <v>#REF!</v>
      </c>
      <c r="AM234" s="65" t="e">
        <f t="shared" si="111"/>
        <v>#REF!</v>
      </c>
      <c r="AR234" s="49"/>
    </row>
    <row r="235" spans="1:44" ht="12.75" customHeight="1" x14ac:dyDescent="0.3">
      <c r="A235" s="48">
        <v>226</v>
      </c>
      <c r="B235" s="48" t="s">
        <v>289</v>
      </c>
      <c r="C235" s="49">
        <v>2263065900</v>
      </c>
      <c r="D235" s="49">
        <f t="shared" si="88"/>
        <v>6090430.9079420483</v>
      </c>
      <c r="E235" s="59">
        <v>509649000</v>
      </c>
      <c r="F235" s="49">
        <f t="shared" si="112"/>
        <v>6640106.1905388078</v>
      </c>
      <c r="G235" s="49">
        <f t="shared" si="89"/>
        <v>12730537</v>
      </c>
      <c r="H235" s="50">
        <v>27174569.11351835</v>
      </c>
      <c r="I235" s="51">
        <f t="shared" si="90"/>
        <v>0.46847245109277652</v>
      </c>
      <c r="J235" s="28">
        <f t="shared" si="91"/>
        <v>27174569</v>
      </c>
      <c r="K235" s="28">
        <f t="shared" si="92"/>
        <v>12730537</v>
      </c>
      <c r="L235" s="52">
        <f t="shared" si="93"/>
        <v>46.85</v>
      </c>
      <c r="M235" s="91"/>
      <c r="N235" s="53">
        <v>13154621</v>
      </c>
      <c r="O235" s="54">
        <v>3.6600000000000001E-2</v>
      </c>
      <c r="P235" s="28">
        <f t="shared" si="94"/>
        <v>13636080</v>
      </c>
      <c r="Q235" s="55">
        <f t="shared" si="95"/>
        <v>50.179562895871463</v>
      </c>
      <c r="R235" s="55">
        <f t="shared" si="96"/>
        <v>0</v>
      </c>
      <c r="S235" s="56">
        <f t="shared" si="97"/>
        <v>0</v>
      </c>
      <c r="T235" s="28">
        <f t="shared" si="98"/>
        <v>0</v>
      </c>
      <c r="U235" s="57">
        <f t="shared" si="99"/>
        <v>905543</v>
      </c>
      <c r="V235" s="57" t="e">
        <f t="shared" si="85"/>
        <v>#REF!</v>
      </c>
      <c r="W235" s="57">
        <f t="shared" si="100"/>
        <v>0</v>
      </c>
      <c r="X235" s="50" t="e">
        <f t="shared" si="101"/>
        <v>#REF!</v>
      </c>
      <c r="Y235" s="58" t="e">
        <f t="shared" si="102"/>
        <v>#REF!</v>
      </c>
      <c r="AA235" s="28">
        <f t="shared" si="103"/>
        <v>0</v>
      </c>
      <c r="AB235" s="28">
        <f t="shared" si="104"/>
        <v>0</v>
      </c>
      <c r="AC235" s="28" t="e">
        <f t="shared" si="105"/>
        <v>#REF!</v>
      </c>
      <c r="AD235" s="55" t="e">
        <f t="shared" si="106"/>
        <v>#REF!</v>
      </c>
      <c r="AG235" s="61" t="str">
        <f t="shared" si="107"/>
        <v>226</v>
      </c>
      <c r="AH235" s="62" t="str">
        <f t="shared" si="108"/>
        <v>Oxford</v>
      </c>
      <c r="AI235" s="63">
        <f t="shared" si="109"/>
        <v>0.46847245109277652</v>
      </c>
      <c r="AJ235" s="64">
        <f t="shared" si="86"/>
        <v>46.85</v>
      </c>
      <c r="AK235" s="63">
        <f t="shared" si="110"/>
        <v>3.6600000000000001E-2</v>
      </c>
      <c r="AL235" s="57" t="e">
        <f t="shared" si="87"/>
        <v>#REF!</v>
      </c>
      <c r="AM235" s="65" t="e">
        <f t="shared" si="111"/>
        <v>#REF!</v>
      </c>
      <c r="AR235" s="49"/>
    </row>
    <row r="236" spans="1:44" ht="12.75" customHeight="1" x14ac:dyDescent="0.3">
      <c r="A236" s="48">
        <v>227</v>
      </c>
      <c r="B236" s="48" t="s">
        <v>290</v>
      </c>
      <c r="C236" s="49">
        <v>1412224600</v>
      </c>
      <c r="D236" s="49">
        <f t="shared" si="88"/>
        <v>3800621.2513723513</v>
      </c>
      <c r="E236" s="59">
        <v>378982000</v>
      </c>
      <c r="F236" s="49">
        <f t="shared" si="112"/>
        <v>4937674.2116687726</v>
      </c>
      <c r="G236" s="49">
        <f t="shared" si="89"/>
        <v>8738295</v>
      </c>
      <c r="H236" s="50">
        <v>24536005.40843077</v>
      </c>
      <c r="I236" s="51">
        <f t="shared" si="90"/>
        <v>0.35614171314933973</v>
      </c>
      <c r="J236" s="28">
        <f t="shared" si="91"/>
        <v>24536005</v>
      </c>
      <c r="K236" s="28">
        <f t="shared" si="92"/>
        <v>8738295</v>
      </c>
      <c r="L236" s="52">
        <f t="shared" si="93"/>
        <v>35.61</v>
      </c>
      <c r="M236" s="91"/>
      <c r="N236" s="53">
        <v>9184625</v>
      </c>
      <c r="O236" s="54">
        <v>4.6300000000000001E-2</v>
      </c>
      <c r="P236" s="28">
        <f t="shared" si="94"/>
        <v>9609873</v>
      </c>
      <c r="Q236" s="55">
        <f t="shared" si="95"/>
        <v>39.166412136092738</v>
      </c>
      <c r="R236" s="55">
        <f t="shared" si="96"/>
        <v>0</v>
      </c>
      <c r="S236" s="56">
        <f t="shared" si="97"/>
        <v>0</v>
      </c>
      <c r="T236" s="28">
        <f t="shared" si="98"/>
        <v>0</v>
      </c>
      <c r="U236" s="57">
        <f t="shared" si="99"/>
        <v>871578</v>
      </c>
      <c r="V236" s="57" t="e">
        <f t="shared" si="85"/>
        <v>#REF!</v>
      </c>
      <c r="W236" s="57">
        <f t="shared" si="100"/>
        <v>0</v>
      </c>
      <c r="X236" s="50" t="e">
        <f t="shared" si="101"/>
        <v>#REF!</v>
      </c>
      <c r="Y236" s="58" t="e">
        <f t="shared" si="102"/>
        <v>#REF!</v>
      </c>
      <c r="AA236" s="28">
        <f t="shared" si="103"/>
        <v>0</v>
      </c>
      <c r="AB236" s="28">
        <f t="shared" si="104"/>
        <v>0</v>
      </c>
      <c r="AC236" s="28" t="e">
        <f t="shared" si="105"/>
        <v>#REF!</v>
      </c>
      <c r="AD236" s="55" t="e">
        <f t="shared" si="106"/>
        <v>#REF!</v>
      </c>
      <c r="AG236" s="61" t="str">
        <f t="shared" si="107"/>
        <v>227</v>
      </c>
      <c r="AH236" s="62" t="str">
        <f t="shared" si="108"/>
        <v>Palmer</v>
      </c>
      <c r="AI236" s="63">
        <f t="shared" si="109"/>
        <v>0.35614171314933973</v>
      </c>
      <c r="AJ236" s="64">
        <f t="shared" si="86"/>
        <v>35.61</v>
      </c>
      <c r="AK236" s="63">
        <f t="shared" si="110"/>
        <v>4.6300000000000001E-2</v>
      </c>
      <c r="AL236" s="57" t="e">
        <f t="shared" si="87"/>
        <v>#REF!</v>
      </c>
      <c r="AM236" s="65" t="e">
        <f t="shared" si="111"/>
        <v>#REF!</v>
      </c>
      <c r="AR236" s="49"/>
    </row>
    <row r="237" spans="1:44" ht="12.75" customHeight="1" x14ac:dyDescent="0.3">
      <c r="A237" s="48">
        <v>228</v>
      </c>
      <c r="B237" s="48" t="s">
        <v>291</v>
      </c>
      <c r="C237" s="49">
        <v>837648000</v>
      </c>
      <c r="D237" s="49">
        <f t="shared" si="88"/>
        <v>2254303.4514265982</v>
      </c>
      <c r="E237" s="59">
        <v>248554000</v>
      </c>
      <c r="F237" s="49">
        <f t="shared" si="112"/>
        <v>3238356.1119185612</v>
      </c>
      <c r="G237" s="49">
        <f t="shared" si="89"/>
        <v>5492660</v>
      </c>
      <c r="H237" s="50">
        <v>9049126.6484222468</v>
      </c>
      <c r="I237" s="51">
        <f t="shared" si="90"/>
        <v>0.60698233248372846</v>
      </c>
      <c r="J237" s="28">
        <f t="shared" si="91"/>
        <v>9049127</v>
      </c>
      <c r="K237" s="28">
        <f t="shared" si="92"/>
        <v>5492660</v>
      </c>
      <c r="L237" s="52">
        <f t="shared" si="93"/>
        <v>60.7</v>
      </c>
      <c r="M237" s="91"/>
      <c r="N237" s="53">
        <v>5525095</v>
      </c>
      <c r="O237" s="54">
        <v>3.7699999999999997E-2</v>
      </c>
      <c r="P237" s="28">
        <f t="shared" si="94"/>
        <v>5733391</v>
      </c>
      <c r="Q237" s="55">
        <f t="shared" si="95"/>
        <v>63.358501021749326</v>
      </c>
      <c r="R237" s="55">
        <f t="shared" si="96"/>
        <v>0</v>
      </c>
      <c r="S237" s="56">
        <f t="shared" si="97"/>
        <v>0</v>
      </c>
      <c r="T237" s="28">
        <f t="shared" si="98"/>
        <v>0</v>
      </c>
      <c r="U237" s="57">
        <f t="shared" si="99"/>
        <v>240731</v>
      </c>
      <c r="V237" s="57" t="e">
        <f t="shared" si="85"/>
        <v>#REF!</v>
      </c>
      <c r="W237" s="57">
        <f t="shared" si="100"/>
        <v>0</v>
      </c>
      <c r="X237" s="50" t="e">
        <f t="shared" si="101"/>
        <v>#REF!</v>
      </c>
      <c r="Y237" s="58" t="e">
        <f t="shared" si="102"/>
        <v>#REF!</v>
      </c>
      <c r="AA237" s="28">
        <f t="shared" si="103"/>
        <v>0</v>
      </c>
      <c r="AB237" s="28">
        <f t="shared" si="104"/>
        <v>0</v>
      </c>
      <c r="AC237" s="28" t="e">
        <f t="shared" si="105"/>
        <v>#REF!</v>
      </c>
      <c r="AD237" s="55" t="e">
        <f t="shared" si="106"/>
        <v>#REF!</v>
      </c>
      <c r="AG237" s="61" t="str">
        <f t="shared" si="107"/>
        <v>228</v>
      </c>
      <c r="AH237" s="62" t="str">
        <f t="shared" si="108"/>
        <v>Paxton</v>
      </c>
      <c r="AI237" s="63">
        <f t="shared" si="109"/>
        <v>0.60698233248372846</v>
      </c>
      <c r="AJ237" s="64">
        <f t="shared" si="86"/>
        <v>60.7</v>
      </c>
      <c r="AK237" s="63">
        <f t="shared" si="110"/>
        <v>3.7699999999999997E-2</v>
      </c>
      <c r="AL237" s="57" t="e">
        <f t="shared" si="87"/>
        <v>#REF!</v>
      </c>
      <c r="AM237" s="65" t="e">
        <f t="shared" si="111"/>
        <v>#REF!</v>
      </c>
      <c r="AR237" s="49"/>
    </row>
    <row r="238" spans="1:44" ht="12.75" customHeight="1" x14ac:dyDescent="0.3">
      <c r="A238" s="48">
        <v>229</v>
      </c>
      <c r="B238" s="48" t="s">
        <v>292</v>
      </c>
      <c r="C238" s="49">
        <v>12011538400</v>
      </c>
      <c r="D238" s="49">
        <f t="shared" si="88"/>
        <v>32325812.837926101</v>
      </c>
      <c r="E238" s="59">
        <v>2189263000</v>
      </c>
      <c r="F238" s="49">
        <f t="shared" si="112"/>
        <v>28523432.399587877</v>
      </c>
      <c r="G238" s="49">
        <f t="shared" si="89"/>
        <v>60849245</v>
      </c>
      <c r="H238" s="50">
        <v>108119978.49360925</v>
      </c>
      <c r="I238" s="51">
        <f t="shared" si="90"/>
        <v>0.56279372089957158</v>
      </c>
      <c r="J238" s="28">
        <f t="shared" si="91"/>
        <v>108119978</v>
      </c>
      <c r="K238" s="28">
        <f t="shared" si="92"/>
        <v>60849245</v>
      </c>
      <c r="L238" s="52">
        <f t="shared" si="93"/>
        <v>56.28</v>
      </c>
      <c r="M238" s="91"/>
      <c r="N238" s="53">
        <v>63373858</v>
      </c>
      <c r="O238" s="54">
        <v>3.6400000000000002E-2</v>
      </c>
      <c r="P238" s="28">
        <f t="shared" si="94"/>
        <v>65680666</v>
      </c>
      <c r="Q238" s="55">
        <f t="shared" si="95"/>
        <v>60.747945860794125</v>
      </c>
      <c r="R238" s="55">
        <f t="shared" si="96"/>
        <v>0</v>
      </c>
      <c r="S238" s="56">
        <f t="shared" si="97"/>
        <v>0</v>
      </c>
      <c r="T238" s="28">
        <f t="shared" si="98"/>
        <v>0</v>
      </c>
      <c r="U238" s="57">
        <f t="shared" si="99"/>
        <v>4831421</v>
      </c>
      <c r="V238" s="57" t="e">
        <f t="shared" si="85"/>
        <v>#REF!</v>
      </c>
      <c r="W238" s="57">
        <f t="shared" si="100"/>
        <v>0</v>
      </c>
      <c r="X238" s="50" t="e">
        <f t="shared" si="101"/>
        <v>#REF!</v>
      </c>
      <c r="Y238" s="58" t="e">
        <f t="shared" si="102"/>
        <v>#REF!</v>
      </c>
      <c r="AA238" s="28">
        <f t="shared" si="103"/>
        <v>0</v>
      </c>
      <c r="AB238" s="28">
        <f t="shared" si="104"/>
        <v>0</v>
      </c>
      <c r="AC238" s="28" t="e">
        <f t="shared" si="105"/>
        <v>#REF!</v>
      </c>
      <c r="AD238" s="55" t="e">
        <f t="shared" si="106"/>
        <v>#REF!</v>
      </c>
      <c r="AG238" s="61" t="str">
        <f t="shared" si="107"/>
        <v>229</v>
      </c>
      <c r="AH238" s="62" t="str">
        <f t="shared" si="108"/>
        <v>Peabody</v>
      </c>
      <c r="AI238" s="63">
        <f t="shared" si="109"/>
        <v>0.56279372089957158</v>
      </c>
      <c r="AJ238" s="64">
        <f t="shared" si="86"/>
        <v>56.28</v>
      </c>
      <c r="AK238" s="63">
        <f t="shared" si="110"/>
        <v>3.6400000000000002E-2</v>
      </c>
      <c r="AL238" s="57" t="e">
        <f t="shared" si="87"/>
        <v>#REF!</v>
      </c>
      <c r="AM238" s="65" t="e">
        <f t="shared" si="111"/>
        <v>#REF!</v>
      </c>
      <c r="AR238" s="49"/>
    </row>
    <row r="239" spans="1:44" ht="12.75" customHeight="1" x14ac:dyDescent="0.3">
      <c r="A239" s="48">
        <v>230</v>
      </c>
      <c r="B239" s="48" t="s">
        <v>293</v>
      </c>
      <c r="C239" s="49">
        <v>264852700</v>
      </c>
      <c r="D239" s="49">
        <f t="shared" si="88"/>
        <v>712779.53953170474</v>
      </c>
      <c r="E239" s="59">
        <v>58105000</v>
      </c>
      <c r="F239" s="49">
        <f t="shared" si="112"/>
        <v>757037.43203902571</v>
      </c>
      <c r="G239" s="49">
        <f t="shared" si="89"/>
        <v>1469817</v>
      </c>
      <c r="H239" s="50">
        <v>2158447.5406248891</v>
      </c>
      <c r="I239" s="51">
        <f t="shared" si="90"/>
        <v>0.6809602607133437</v>
      </c>
      <c r="J239" s="28">
        <f t="shared" si="91"/>
        <v>2158448</v>
      </c>
      <c r="K239" s="28">
        <f t="shared" si="92"/>
        <v>1469817</v>
      </c>
      <c r="L239" s="52">
        <f t="shared" si="93"/>
        <v>68.099999999999994</v>
      </c>
      <c r="M239" s="91"/>
      <c r="N239" s="53">
        <v>1439635</v>
      </c>
      <c r="O239" s="54">
        <v>3.8199999999999998E-2</v>
      </c>
      <c r="P239" s="28">
        <f t="shared" si="94"/>
        <v>1494629</v>
      </c>
      <c r="Q239" s="55">
        <f t="shared" si="95"/>
        <v>69.245555978038368</v>
      </c>
      <c r="R239" s="55">
        <f t="shared" si="96"/>
        <v>0</v>
      </c>
      <c r="S239" s="56">
        <f t="shared" si="97"/>
        <v>0</v>
      </c>
      <c r="T239" s="28">
        <f t="shared" si="98"/>
        <v>0</v>
      </c>
      <c r="U239" s="57">
        <f t="shared" si="99"/>
        <v>24812</v>
      </c>
      <c r="V239" s="57" t="e">
        <f t="shared" si="85"/>
        <v>#REF!</v>
      </c>
      <c r="W239" s="57">
        <f t="shared" si="100"/>
        <v>0</v>
      </c>
      <c r="X239" s="50" t="e">
        <f t="shared" si="101"/>
        <v>#REF!</v>
      </c>
      <c r="Y239" s="58" t="e">
        <f t="shared" si="102"/>
        <v>#REF!</v>
      </c>
      <c r="AA239" s="28">
        <f t="shared" si="103"/>
        <v>0</v>
      </c>
      <c r="AB239" s="28">
        <f t="shared" si="104"/>
        <v>0</v>
      </c>
      <c r="AC239" s="28" t="e">
        <f t="shared" si="105"/>
        <v>#REF!</v>
      </c>
      <c r="AD239" s="55" t="e">
        <f t="shared" si="106"/>
        <v>#REF!</v>
      </c>
      <c r="AG239" s="61" t="str">
        <f t="shared" si="107"/>
        <v>230</v>
      </c>
      <c r="AH239" s="62" t="str">
        <f t="shared" si="108"/>
        <v>Pelham</v>
      </c>
      <c r="AI239" s="63">
        <f t="shared" si="109"/>
        <v>0.6809602607133437</v>
      </c>
      <c r="AJ239" s="64">
        <f t="shared" si="86"/>
        <v>68.099999999999994</v>
      </c>
      <c r="AK239" s="63">
        <f t="shared" si="110"/>
        <v>3.8199999999999998E-2</v>
      </c>
      <c r="AL239" s="57" t="e">
        <f t="shared" si="87"/>
        <v>#REF!</v>
      </c>
      <c r="AM239" s="65" t="e">
        <f t="shared" si="111"/>
        <v>#REF!</v>
      </c>
      <c r="AR239" s="49"/>
    </row>
    <row r="240" spans="1:44" ht="12.75" customHeight="1" x14ac:dyDescent="0.3">
      <c r="A240" s="48">
        <v>231</v>
      </c>
      <c r="B240" s="48" t="s">
        <v>294</v>
      </c>
      <c r="C240" s="49">
        <v>4343610600</v>
      </c>
      <c r="D240" s="49">
        <f t="shared" si="88"/>
        <v>11689655.281494325</v>
      </c>
      <c r="E240" s="59">
        <v>985947000</v>
      </c>
      <c r="F240" s="49">
        <f t="shared" si="112"/>
        <v>12845689.441641534</v>
      </c>
      <c r="G240" s="49">
        <f t="shared" si="89"/>
        <v>24535345</v>
      </c>
      <c r="H240" s="50">
        <v>33498160.487529997</v>
      </c>
      <c r="I240" s="51">
        <f t="shared" si="90"/>
        <v>0.73243857701181869</v>
      </c>
      <c r="J240" s="28">
        <f t="shared" si="91"/>
        <v>33498160</v>
      </c>
      <c r="K240" s="28">
        <f t="shared" si="92"/>
        <v>24535345</v>
      </c>
      <c r="L240" s="52">
        <f t="shared" si="93"/>
        <v>73.239999999999995</v>
      </c>
      <c r="M240" s="91"/>
      <c r="N240" s="53">
        <v>25260111</v>
      </c>
      <c r="O240" s="54">
        <v>3.8800000000000001E-2</v>
      </c>
      <c r="P240" s="28">
        <f t="shared" si="94"/>
        <v>26240203</v>
      </c>
      <c r="Q240" s="55">
        <f t="shared" si="95"/>
        <v>78.333265522947627</v>
      </c>
      <c r="R240" s="55">
        <f t="shared" si="96"/>
        <v>0</v>
      </c>
      <c r="S240" s="56">
        <f t="shared" si="97"/>
        <v>0</v>
      </c>
      <c r="T240" s="28">
        <f t="shared" si="98"/>
        <v>0</v>
      </c>
      <c r="U240" s="57">
        <f t="shared" si="99"/>
        <v>1704858</v>
      </c>
      <c r="V240" s="57" t="e">
        <f t="shared" si="85"/>
        <v>#REF!</v>
      </c>
      <c r="W240" s="57">
        <f t="shared" si="100"/>
        <v>0</v>
      </c>
      <c r="X240" s="50" t="e">
        <f t="shared" si="101"/>
        <v>#REF!</v>
      </c>
      <c r="Y240" s="58" t="e">
        <f t="shared" si="102"/>
        <v>#REF!</v>
      </c>
      <c r="AA240" s="28">
        <f t="shared" si="103"/>
        <v>0</v>
      </c>
      <c r="AB240" s="28">
        <f t="shared" si="104"/>
        <v>0</v>
      </c>
      <c r="AC240" s="28" t="e">
        <f t="shared" si="105"/>
        <v>#REF!</v>
      </c>
      <c r="AD240" s="55" t="e">
        <f t="shared" si="106"/>
        <v>#REF!</v>
      </c>
      <c r="AG240" s="61" t="str">
        <f t="shared" si="107"/>
        <v>231</v>
      </c>
      <c r="AH240" s="62" t="str">
        <f t="shared" si="108"/>
        <v>Pembroke</v>
      </c>
      <c r="AI240" s="63">
        <f t="shared" si="109"/>
        <v>0.73243857701181869</v>
      </c>
      <c r="AJ240" s="64">
        <f t="shared" si="86"/>
        <v>73.239999999999995</v>
      </c>
      <c r="AK240" s="63">
        <f t="shared" si="110"/>
        <v>3.8800000000000001E-2</v>
      </c>
      <c r="AL240" s="57" t="e">
        <f t="shared" si="87"/>
        <v>#REF!</v>
      </c>
      <c r="AM240" s="65" t="e">
        <f t="shared" si="111"/>
        <v>#REF!</v>
      </c>
      <c r="AR240" s="49"/>
    </row>
    <row r="241" spans="1:44" ht="12.75" customHeight="1" x14ac:dyDescent="0.3">
      <c r="A241" s="48">
        <v>232</v>
      </c>
      <c r="B241" s="48" t="s">
        <v>295</v>
      </c>
      <c r="C241" s="49">
        <v>2114511400</v>
      </c>
      <c r="D241" s="49">
        <f t="shared" si="88"/>
        <v>5690636.5765821543</v>
      </c>
      <c r="E241" s="59">
        <v>583714000</v>
      </c>
      <c r="F241" s="49">
        <f t="shared" si="112"/>
        <v>7605082.9981107973</v>
      </c>
      <c r="G241" s="49">
        <f t="shared" si="89"/>
        <v>13295720</v>
      </c>
      <c r="H241" s="50">
        <v>23629986.541823424</v>
      </c>
      <c r="I241" s="51">
        <f t="shared" si="90"/>
        <v>0.56266303734314471</v>
      </c>
      <c r="J241" s="28">
        <f t="shared" si="91"/>
        <v>23629987</v>
      </c>
      <c r="K241" s="28">
        <f t="shared" si="92"/>
        <v>13295720</v>
      </c>
      <c r="L241" s="52">
        <f t="shared" si="93"/>
        <v>56.27</v>
      </c>
      <c r="M241" s="91"/>
      <c r="N241" s="53">
        <v>13245559</v>
      </c>
      <c r="O241" s="54">
        <v>3.5200000000000002E-2</v>
      </c>
      <c r="P241" s="28">
        <f t="shared" si="94"/>
        <v>13711803</v>
      </c>
      <c r="Q241" s="55">
        <f t="shared" si="95"/>
        <v>58.027129959346645</v>
      </c>
      <c r="R241" s="55">
        <f t="shared" si="96"/>
        <v>0</v>
      </c>
      <c r="S241" s="56">
        <f t="shared" si="97"/>
        <v>0</v>
      </c>
      <c r="T241" s="28">
        <f t="shared" si="98"/>
        <v>0</v>
      </c>
      <c r="U241" s="57">
        <f t="shared" si="99"/>
        <v>416083</v>
      </c>
      <c r="V241" s="57" t="e">
        <f t="shared" si="85"/>
        <v>#REF!</v>
      </c>
      <c r="W241" s="57">
        <f t="shared" si="100"/>
        <v>0</v>
      </c>
      <c r="X241" s="50" t="e">
        <f t="shared" si="101"/>
        <v>#REF!</v>
      </c>
      <c r="Y241" s="58" t="e">
        <f t="shared" si="102"/>
        <v>#REF!</v>
      </c>
      <c r="AA241" s="28">
        <f t="shared" si="103"/>
        <v>0</v>
      </c>
      <c r="AB241" s="28">
        <f t="shared" si="104"/>
        <v>0</v>
      </c>
      <c r="AC241" s="28" t="e">
        <f t="shared" si="105"/>
        <v>#REF!</v>
      </c>
      <c r="AD241" s="55" t="e">
        <f t="shared" si="106"/>
        <v>#REF!</v>
      </c>
      <c r="AG241" s="61" t="str">
        <f t="shared" si="107"/>
        <v>232</v>
      </c>
      <c r="AH241" s="62" t="str">
        <f t="shared" si="108"/>
        <v>Pepperell</v>
      </c>
      <c r="AI241" s="63">
        <f t="shared" si="109"/>
        <v>0.56266303734314471</v>
      </c>
      <c r="AJ241" s="64">
        <f t="shared" si="86"/>
        <v>56.27</v>
      </c>
      <c r="AK241" s="63">
        <f t="shared" si="110"/>
        <v>3.5200000000000002E-2</v>
      </c>
      <c r="AL241" s="57" t="e">
        <f t="shared" si="87"/>
        <v>#REF!</v>
      </c>
      <c r="AM241" s="65" t="e">
        <f t="shared" si="111"/>
        <v>#REF!</v>
      </c>
      <c r="AR241" s="49"/>
    </row>
    <row r="242" spans="1:44" ht="12.75" customHeight="1" x14ac:dyDescent="0.3">
      <c r="A242" s="48">
        <v>233</v>
      </c>
      <c r="B242" s="48" t="s">
        <v>296</v>
      </c>
      <c r="C242" s="49">
        <v>133375000</v>
      </c>
      <c r="D242" s="49">
        <f t="shared" si="88"/>
        <v>358942.80513297062</v>
      </c>
      <c r="E242" s="59">
        <v>21215000</v>
      </c>
      <c r="F242" s="49">
        <f t="shared" si="112"/>
        <v>276405.62982028967</v>
      </c>
      <c r="G242" s="49">
        <f t="shared" si="89"/>
        <v>635348</v>
      </c>
      <c r="H242" s="50">
        <v>1576431.1314873695</v>
      </c>
      <c r="I242" s="51">
        <f t="shared" si="90"/>
        <v>0.40302934096495951</v>
      </c>
      <c r="J242" s="28">
        <f t="shared" si="91"/>
        <v>1576431</v>
      </c>
      <c r="K242" s="28">
        <f t="shared" si="92"/>
        <v>635348</v>
      </c>
      <c r="L242" s="52">
        <f t="shared" si="93"/>
        <v>40.299999999999997</v>
      </c>
      <c r="M242" s="91"/>
      <c r="N242" s="53">
        <v>665602</v>
      </c>
      <c r="O242" s="54">
        <v>4.1599999999999998E-2</v>
      </c>
      <c r="P242" s="28">
        <f t="shared" si="94"/>
        <v>693291</v>
      </c>
      <c r="Q242" s="55">
        <f t="shared" si="95"/>
        <v>43.978514896865619</v>
      </c>
      <c r="R242" s="55">
        <f t="shared" si="96"/>
        <v>0</v>
      </c>
      <c r="S242" s="56">
        <f t="shared" si="97"/>
        <v>0</v>
      </c>
      <c r="T242" s="28">
        <f t="shared" si="98"/>
        <v>0</v>
      </c>
      <c r="U242" s="57">
        <f t="shared" si="99"/>
        <v>57943</v>
      </c>
      <c r="V242" s="57" t="e">
        <f t="shared" si="85"/>
        <v>#REF!</v>
      </c>
      <c r="W242" s="57">
        <f t="shared" si="100"/>
        <v>0</v>
      </c>
      <c r="X242" s="50" t="e">
        <f t="shared" si="101"/>
        <v>#REF!</v>
      </c>
      <c r="Y242" s="58" t="e">
        <f t="shared" si="102"/>
        <v>#REF!</v>
      </c>
      <c r="AA242" s="28">
        <f t="shared" si="103"/>
        <v>0</v>
      </c>
      <c r="AB242" s="28">
        <f t="shared" si="104"/>
        <v>0</v>
      </c>
      <c r="AC242" s="28" t="e">
        <f t="shared" si="105"/>
        <v>#REF!</v>
      </c>
      <c r="AD242" s="55" t="e">
        <f t="shared" si="106"/>
        <v>#REF!</v>
      </c>
      <c r="AG242" s="61" t="str">
        <f t="shared" si="107"/>
        <v>233</v>
      </c>
      <c r="AH242" s="62" t="str">
        <f t="shared" si="108"/>
        <v>Peru</v>
      </c>
      <c r="AI242" s="63">
        <f t="shared" si="109"/>
        <v>0.40302934096495951</v>
      </c>
      <c r="AJ242" s="64">
        <f t="shared" si="86"/>
        <v>40.299999999999997</v>
      </c>
      <c r="AK242" s="63">
        <f t="shared" si="110"/>
        <v>4.1599999999999998E-2</v>
      </c>
      <c r="AL242" s="57" t="e">
        <f t="shared" si="87"/>
        <v>#REF!</v>
      </c>
      <c r="AM242" s="65" t="e">
        <f t="shared" si="111"/>
        <v>#REF!</v>
      </c>
      <c r="AR242" s="49"/>
    </row>
    <row r="243" spans="1:44" ht="12.75" customHeight="1" x14ac:dyDescent="0.3">
      <c r="A243" s="48">
        <v>234</v>
      </c>
      <c r="B243" s="48" t="s">
        <v>297</v>
      </c>
      <c r="C243" s="49">
        <v>254866000</v>
      </c>
      <c r="D243" s="49">
        <f t="shared" si="88"/>
        <v>685903.0325999601</v>
      </c>
      <c r="E243" s="59">
        <v>58232000</v>
      </c>
      <c r="F243" s="49">
        <f t="shared" si="112"/>
        <v>758692.08747089829</v>
      </c>
      <c r="G243" s="49">
        <f t="shared" si="89"/>
        <v>1444595</v>
      </c>
      <c r="H243" s="50">
        <v>2593218.3622627878</v>
      </c>
      <c r="I243" s="51">
        <f t="shared" si="90"/>
        <v>0.55706647038372692</v>
      </c>
      <c r="J243" s="28">
        <f t="shared" si="91"/>
        <v>2593218</v>
      </c>
      <c r="K243" s="28">
        <f t="shared" si="92"/>
        <v>1444595</v>
      </c>
      <c r="L243" s="52">
        <f t="shared" si="93"/>
        <v>55.71</v>
      </c>
      <c r="M243" s="91"/>
      <c r="N243" s="53">
        <v>1315367</v>
      </c>
      <c r="O243" s="54">
        <v>2.7699999999999999E-2</v>
      </c>
      <c r="P243" s="28">
        <f t="shared" si="94"/>
        <v>1351803</v>
      </c>
      <c r="Q243" s="55">
        <f t="shared" si="95"/>
        <v>52.128390716023048</v>
      </c>
      <c r="R243" s="55">
        <f t="shared" si="96"/>
        <v>3.5816092839769524</v>
      </c>
      <c r="S243" s="56">
        <f t="shared" si="97"/>
        <v>0.01</v>
      </c>
      <c r="T243" s="28">
        <f t="shared" si="98"/>
        <v>13154</v>
      </c>
      <c r="U243" s="57">
        <f t="shared" si="99"/>
        <v>0</v>
      </c>
      <c r="V243" s="57" t="e">
        <f t="shared" si="85"/>
        <v>#REF!</v>
      </c>
      <c r="W243" s="57">
        <f t="shared" si="100"/>
        <v>0</v>
      </c>
      <c r="X243" s="50" t="e">
        <f t="shared" si="101"/>
        <v>#REF!</v>
      </c>
      <c r="Y243" s="58" t="e">
        <f t="shared" si="102"/>
        <v>#REF!</v>
      </c>
      <c r="AA243" s="28">
        <f t="shared" si="103"/>
        <v>-92792</v>
      </c>
      <c r="AB243" s="28">
        <f t="shared" si="104"/>
        <v>-79638</v>
      </c>
      <c r="AC243" s="28">
        <f t="shared" si="105"/>
        <v>0</v>
      </c>
      <c r="AD243" s="55" t="e">
        <f t="shared" si="106"/>
        <v>#REF!</v>
      </c>
      <c r="AG243" s="61" t="str">
        <f t="shared" si="107"/>
        <v>234</v>
      </c>
      <c r="AH243" s="62" t="str">
        <f t="shared" si="108"/>
        <v>Petersham</v>
      </c>
      <c r="AI243" s="63">
        <f t="shared" si="109"/>
        <v>0.55706647038372692</v>
      </c>
      <c r="AJ243" s="64">
        <f t="shared" si="86"/>
        <v>55.71</v>
      </c>
      <c r="AK243" s="63">
        <f t="shared" si="110"/>
        <v>2.7699999999999999E-2</v>
      </c>
      <c r="AL243" s="57" t="e">
        <f t="shared" si="87"/>
        <v>#REF!</v>
      </c>
      <c r="AM243" s="65" t="e">
        <f t="shared" si="111"/>
        <v>#REF!</v>
      </c>
      <c r="AR243" s="49"/>
    </row>
    <row r="244" spans="1:44" ht="12.75" customHeight="1" x14ac:dyDescent="0.3">
      <c r="A244" s="48">
        <v>235</v>
      </c>
      <c r="B244" s="48" t="s">
        <v>298</v>
      </c>
      <c r="C244" s="49">
        <v>354552900</v>
      </c>
      <c r="D244" s="49">
        <f t="shared" si="88"/>
        <v>954183.411389163</v>
      </c>
      <c r="E244" s="59">
        <v>64752000</v>
      </c>
      <c r="F244" s="49">
        <f t="shared" si="112"/>
        <v>843639.75216230948</v>
      </c>
      <c r="G244" s="49">
        <f t="shared" si="89"/>
        <v>1797823</v>
      </c>
      <c r="H244" s="50">
        <v>3599306.2104073167</v>
      </c>
      <c r="I244" s="51">
        <f t="shared" si="90"/>
        <v>0.4994915394532517</v>
      </c>
      <c r="J244" s="28">
        <f t="shared" si="91"/>
        <v>3599306</v>
      </c>
      <c r="K244" s="28">
        <f t="shared" si="92"/>
        <v>1797823</v>
      </c>
      <c r="L244" s="52">
        <f t="shared" si="93"/>
        <v>49.95</v>
      </c>
      <c r="M244" s="91"/>
      <c r="N244" s="53">
        <v>1745523</v>
      </c>
      <c r="O244" s="54">
        <v>5.2499999999999998E-2</v>
      </c>
      <c r="P244" s="28">
        <f t="shared" si="94"/>
        <v>1837163</v>
      </c>
      <c r="Q244" s="55">
        <f t="shared" si="95"/>
        <v>51.042142363099941</v>
      </c>
      <c r="R244" s="55">
        <f t="shared" si="96"/>
        <v>0</v>
      </c>
      <c r="S244" s="56">
        <f t="shared" si="97"/>
        <v>0</v>
      </c>
      <c r="T244" s="28">
        <f t="shared" si="98"/>
        <v>0</v>
      </c>
      <c r="U244" s="57">
        <f t="shared" si="99"/>
        <v>39340</v>
      </c>
      <c r="V244" s="57" t="e">
        <f t="shared" si="85"/>
        <v>#REF!</v>
      </c>
      <c r="W244" s="57">
        <f t="shared" si="100"/>
        <v>0</v>
      </c>
      <c r="X244" s="50" t="e">
        <f t="shared" si="101"/>
        <v>#REF!</v>
      </c>
      <c r="Y244" s="58" t="e">
        <f t="shared" si="102"/>
        <v>#REF!</v>
      </c>
      <c r="AA244" s="28">
        <f t="shared" si="103"/>
        <v>0</v>
      </c>
      <c r="AB244" s="28">
        <f t="shared" si="104"/>
        <v>0</v>
      </c>
      <c r="AC244" s="28" t="e">
        <f t="shared" si="105"/>
        <v>#REF!</v>
      </c>
      <c r="AD244" s="55" t="e">
        <f t="shared" si="106"/>
        <v>#REF!</v>
      </c>
      <c r="AG244" s="61" t="str">
        <f t="shared" si="107"/>
        <v>235</v>
      </c>
      <c r="AH244" s="62" t="str">
        <f t="shared" si="108"/>
        <v>Phillipston</v>
      </c>
      <c r="AI244" s="63">
        <f t="shared" si="109"/>
        <v>0.4994915394532517</v>
      </c>
      <c r="AJ244" s="64">
        <f t="shared" si="86"/>
        <v>49.95</v>
      </c>
      <c r="AK244" s="63">
        <f t="shared" si="110"/>
        <v>5.2499999999999998E-2</v>
      </c>
      <c r="AL244" s="57" t="e">
        <f t="shared" si="87"/>
        <v>#REF!</v>
      </c>
      <c r="AM244" s="65" t="e">
        <f t="shared" si="111"/>
        <v>#REF!</v>
      </c>
      <c r="AR244" s="49"/>
    </row>
    <row r="245" spans="1:44" ht="12.75" customHeight="1" x14ac:dyDescent="0.3">
      <c r="A245" s="48">
        <v>236</v>
      </c>
      <c r="B245" s="48" t="s">
        <v>299</v>
      </c>
      <c r="C245" s="49">
        <v>5177413000</v>
      </c>
      <c r="D245" s="49">
        <f t="shared" si="88"/>
        <v>13933609.338720966</v>
      </c>
      <c r="E245" s="59">
        <v>1401115000</v>
      </c>
      <c r="F245" s="49">
        <f t="shared" si="112"/>
        <v>18254823.192347638</v>
      </c>
      <c r="G245" s="49">
        <f t="shared" si="89"/>
        <v>32188433</v>
      </c>
      <c r="H245" s="50">
        <v>104024895.27</v>
      </c>
      <c r="I245" s="51">
        <f t="shared" si="90"/>
        <v>0.30943009282973921</v>
      </c>
      <c r="J245" s="28">
        <f t="shared" si="91"/>
        <v>104024895</v>
      </c>
      <c r="K245" s="28">
        <f t="shared" si="92"/>
        <v>32188433</v>
      </c>
      <c r="L245" s="52">
        <f t="shared" si="93"/>
        <v>30.94</v>
      </c>
      <c r="M245" s="91"/>
      <c r="N245" s="53">
        <v>33854715</v>
      </c>
      <c r="O245" s="54">
        <v>4.0800000000000003E-2</v>
      </c>
      <c r="P245" s="28">
        <f t="shared" si="94"/>
        <v>35235987</v>
      </c>
      <c r="Q245" s="55">
        <f t="shared" si="95"/>
        <v>33.872648377625232</v>
      </c>
      <c r="R245" s="55">
        <f t="shared" si="96"/>
        <v>0</v>
      </c>
      <c r="S245" s="56">
        <f t="shared" si="97"/>
        <v>0</v>
      </c>
      <c r="T245" s="28">
        <f t="shared" si="98"/>
        <v>0</v>
      </c>
      <c r="U245" s="57">
        <f t="shared" si="99"/>
        <v>3047554</v>
      </c>
      <c r="V245" s="57" t="e">
        <f t="shared" si="85"/>
        <v>#REF!</v>
      </c>
      <c r="W245" s="57">
        <f t="shared" si="100"/>
        <v>0</v>
      </c>
      <c r="X245" s="50" t="e">
        <f t="shared" si="101"/>
        <v>#REF!</v>
      </c>
      <c r="Y245" s="58" t="e">
        <f t="shared" si="102"/>
        <v>#REF!</v>
      </c>
      <c r="AA245" s="28">
        <f t="shared" si="103"/>
        <v>0</v>
      </c>
      <c r="AB245" s="28">
        <f t="shared" si="104"/>
        <v>0</v>
      </c>
      <c r="AC245" s="28" t="e">
        <f t="shared" si="105"/>
        <v>#REF!</v>
      </c>
      <c r="AD245" s="55" t="e">
        <f t="shared" si="106"/>
        <v>#REF!</v>
      </c>
      <c r="AG245" s="61" t="str">
        <f t="shared" si="107"/>
        <v>236</v>
      </c>
      <c r="AH245" s="62" t="str">
        <f t="shared" si="108"/>
        <v>Pittsfield</v>
      </c>
      <c r="AI245" s="63">
        <f t="shared" si="109"/>
        <v>0.30943009282973921</v>
      </c>
      <c r="AJ245" s="64">
        <f t="shared" si="86"/>
        <v>30.94</v>
      </c>
      <c r="AK245" s="63">
        <f t="shared" si="110"/>
        <v>4.0800000000000003E-2</v>
      </c>
      <c r="AL245" s="57" t="e">
        <f t="shared" si="87"/>
        <v>#REF!</v>
      </c>
      <c r="AM245" s="65" t="e">
        <f t="shared" si="111"/>
        <v>#REF!</v>
      </c>
      <c r="AR245" s="49"/>
    </row>
    <row r="246" spans="1:44" ht="12.75" customHeight="1" x14ac:dyDescent="0.3">
      <c r="A246" s="48">
        <v>237</v>
      </c>
      <c r="B246" s="48" t="s">
        <v>300</v>
      </c>
      <c r="C246" s="49">
        <v>126683300</v>
      </c>
      <c r="D246" s="49">
        <f t="shared" si="88"/>
        <v>340933.90114715393</v>
      </c>
      <c r="E246" s="59">
        <v>18751000</v>
      </c>
      <c r="F246" s="49">
        <f t="shared" si="112"/>
        <v>244302.70868537598</v>
      </c>
      <c r="G246" s="49">
        <f t="shared" si="89"/>
        <v>585237</v>
      </c>
      <c r="H246" s="50">
        <v>1067979.2239619342</v>
      </c>
      <c r="I246" s="51">
        <f t="shared" si="90"/>
        <v>0.54798537918080281</v>
      </c>
      <c r="J246" s="28">
        <f t="shared" si="91"/>
        <v>1067979</v>
      </c>
      <c r="K246" s="28">
        <f t="shared" si="92"/>
        <v>585237</v>
      </c>
      <c r="L246" s="52">
        <f t="shared" si="93"/>
        <v>54.8</v>
      </c>
      <c r="M246" s="91"/>
      <c r="N246" s="53">
        <v>696005</v>
      </c>
      <c r="O246" s="54">
        <v>5.4399999999999997E-2</v>
      </c>
      <c r="P246" s="28">
        <f t="shared" si="94"/>
        <v>733868</v>
      </c>
      <c r="Q246" s="55">
        <f t="shared" si="95"/>
        <v>68.715568948760477</v>
      </c>
      <c r="R246" s="55">
        <f t="shared" si="96"/>
        <v>0</v>
      </c>
      <c r="S246" s="56">
        <f t="shared" si="97"/>
        <v>0</v>
      </c>
      <c r="T246" s="28">
        <f t="shared" si="98"/>
        <v>0</v>
      </c>
      <c r="U246" s="57">
        <f t="shared" si="99"/>
        <v>148631</v>
      </c>
      <c r="V246" s="57" t="e">
        <f t="shared" si="85"/>
        <v>#REF!</v>
      </c>
      <c r="W246" s="57">
        <f t="shared" si="100"/>
        <v>0</v>
      </c>
      <c r="X246" s="50" t="e">
        <f t="shared" si="101"/>
        <v>#REF!</v>
      </c>
      <c r="Y246" s="58" t="e">
        <f t="shared" si="102"/>
        <v>#REF!</v>
      </c>
      <c r="AA246" s="28">
        <f t="shared" si="103"/>
        <v>0</v>
      </c>
      <c r="AB246" s="28">
        <f t="shared" si="104"/>
        <v>0</v>
      </c>
      <c r="AC246" s="28" t="e">
        <f t="shared" si="105"/>
        <v>#REF!</v>
      </c>
      <c r="AD246" s="55" t="e">
        <f t="shared" si="106"/>
        <v>#REF!</v>
      </c>
      <c r="AG246" s="61" t="str">
        <f t="shared" si="107"/>
        <v>237</v>
      </c>
      <c r="AH246" s="62" t="str">
        <f t="shared" si="108"/>
        <v>Plainfield</v>
      </c>
      <c r="AI246" s="63">
        <f t="shared" si="109"/>
        <v>0.54798537918080281</v>
      </c>
      <c r="AJ246" s="64">
        <f t="shared" si="86"/>
        <v>54.8</v>
      </c>
      <c r="AK246" s="63">
        <f t="shared" si="110"/>
        <v>5.4399999999999997E-2</v>
      </c>
      <c r="AL246" s="57" t="e">
        <f t="shared" si="87"/>
        <v>#REF!</v>
      </c>
      <c r="AM246" s="65" t="e">
        <f t="shared" si="111"/>
        <v>#REF!</v>
      </c>
      <c r="AR246" s="49"/>
    </row>
    <row r="247" spans="1:44" ht="12.75" customHeight="1" x14ac:dyDescent="0.3">
      <c r="A247" s="48">
        <v>238</v>
      </c>
      <c r="B247" s="48" t="s">
        <v>301</v>
      </c>
      <c r="C247" s="49">
        <v>2438980600</v>
      </c>
      <c r="D247" s="49">
        <f t="shared" si="88"/>
        <v>6563857.8311444856</v>
      </c>
      <c r="E247" s="59">
        <v>493280000</v>
      </c>
      <c r="F247" s="49">
        <f t="shared" si="112"/>
        <v>6426838.0427882392</v>
      </c>
      <c r="G247" s="49">
        <f t="shared" si="89"/>
        <v>12990696</v>
      </c>
      <c r="H247" s="50">
        <v>18901292.300570369</v>
      </c>
      <c r="I247" s="51">
        <f t="shared" si="90"/>
        <v>0.68729141867236188</v>
      </c>
      <c r="J247" s="28">
        <f t="shared" si="91"/>
        <v>18901292</v>
      </c>
      <c r="K247" s="28">
        <f t="shared" si="92"/>
        <v>12990696</v>
      </c>
      <c r="L247" s="52">
        <f t="shared" si="93"/>
        <v>68.73</v>
      </c>
      <c r="M247" s="91"/>
      <c r="N247" s="53">
        <v>13517712</v>
      </c>
      <c r="O247" s="54">
        <v>5.62E-2</v>
      </c>
      <c r="P247" s="28">
        <f t="shared" si="94"/>
        <v>14277407</v>
      </c>
      <c r="Q247" s="55">
        <f t="shared" si="95"/>
        <v>75.536671106711381</v>
      </c>
      <c r="R247" s="55">
        <f t="shared" si="96"/>
        <v>0</v>
      </c>
      <c r="S247" s="56">
        <f t="shared" si="97"/>
        <v>0</v>
      </c>
      <c r="T247" s="28">
        <f t="shared" si="98"/>
        <v>0</v>
      </c>
      <c r="U247" s="57">
        <f t="shared" si="99"/>
        <v>1286711</v>
      </c>
      <c r="V247" s="57" t="e">
        <f t="shared" si="85"/>
        <v>#REF!</v>
      </c>
      <c r="W247" s="57">
        <f t="shared" si="100"/>
        <v>0</v>
      </c>
      <c r="X247" s="50" t="e">
        <f t="shared" si="101"/>
        <v>#REF!</v>
      </c>
      <c r="Y247" s="58" t="e">
        <f t="shared" si="102"/>
        <v>#REF!</v>
      </c>
      <c r="AA247" s="28">
        <f t="shared" si="103"/>
        <v>0</v>
      </c>
      <c r="AB247" s="28">
        <f t="shared" si="104"/>
        <v>0</v>
      </c>
      <c r="AC247" s="28" t="e">
        <f t="shared" si="105"/>
        <v>#REF!</v>
      </c>
      <c r="AD247" s="55" t="e">
        <f t="shared" si="106"/>
        <v>#REF!</v>
      </c>
      <c r="AG247" s="61" t="str">
        <f t="shared" si="107"/>
        <v>238</v>
      </c>
      <c r="AH247" s="62" t="str">
        <f t="shared" si="108"/>
        <v>Plainville</v>
      </c>
      <c r="AI247" s="63">
        <f t="shared" si="109"/>
        <v>0.68729141867236188</v>
      </c>
      <c r="AJ247" s="64">
        <f t="shared" si="86"/>
        <v>68.73</v>
      </c>
      <c r="AK247" s="63">
        <f t="shared" si="110"/>
        <v>5.62E-2</v>
      </c>
      <c r="AL247" s="57" t="e">
        <f t="shared" si="87"/>
        <v>#REF!</v>
      </c>
      <c r="AM247" s="65" t="e">
        <f t="shared" si="111"/>
        <v>#REF!</v>
      </c>
      <c r="AR247" s="49"/>
    </row>
    <row r="248" spans="1:44" ht="12.75" customHeight="1" x14ac:dyDescent="0.3">
      <c r="A248" s="48">
        <v>239</v>
      </c>
      <c r="B248" s="48" t="s">
        <v>302</v>
      </c>
      <c r="C248" s="49">
        <v>18234109200</v>
      </c>
      <c r="D248" s="49">
        <f t="shared" si="88"/>
        <v>49072182.233168937</v>
      </c>
      <c r="E248" s="59">
        <v>3093270000</v>
      </c>
      <c r="F248" s="49">
        <f t="shared" si="112"/>
        <v>40301543.368098393</v>
      </c>
      <c r="G248" s="49">
        <f t="shared" si="89"/>
        <v>89373726</v>
      </c>
      <c r="H248" s="50">
        <v>115252249.87069999</v>
      </c>
      <c r="I248" s="51">
        <f t="shared" si="90"/>
        <v>0.77546187688541635</v>
      </c>
      <c r="J248" s="28">
        <f t="shared" si="91"/>
        <v>115252250</v>
      </c>
      <c r="K248" s="28">
        <f t="shared" si="92"/>
        <v>89373726</v>
      </c>
      <c r="L248" s="52">
        <f t="shared" si="93"/>
        <v>77.55</v>
      </c>
      <c r="M248" s="91"/>
      <c r="N248" s="53">
        <v>88503759</v>
      </c>
      <c r="O248" s="54">
        <v>4.9299999999999997E-2</v>
      </c>
      <c r="P248" s="28">
        <f t="shared" si="94"/>
        <v>92866994</v>
      </c>
      <c r="Q248" s="55">
        <f t="shared" si="95"/>
        <v>80.577163659873264</v>
      </c>
      <c r="R248" s="55">
        <f t="shared" si="96"/>
        <v>0</v>
      </c>
      <c r="S248" s="56">
        <f t="shared" si="97"/>
        <v>0</v>
      </c>
      <c r="T248" s="28">
        <f t="shared" si="98"/>
        <v>0</v>
      </c>
      <c r="U248" s="57">
        <f t="shared" si="99"/>
        <v>3493268</v>
      </c>
      <c r="V248" s="57" t="e">
        <f t="shared" si="85"/>
        <v>#REF!</v>
      </c>
      <c r="W248" s="57">
        <f t="shared" si="100"/>
        <v>0</v>
      </c>
      <c r="X248" s="50" t="e">
        <f t="shared" si="101"/>
        <v>#REF!</v>
      </c>
      <c r="Y248" s="58" t="e">
        <f t="shared" si="102"/>
        <v>#REF!</v>
      </c>
      <c r="AA248" s="28">
        <f t="shared" si="103"/>
        <v>0</v>
      </c>
      <c r="AB248" s="28">
        <f t="shared" si="104"/>
        <v>0</v>
      </c>
      <c r="AC248" s="28" t="e">
        <f t="shared" si="105"/>
        <v>#REF!</v>
      </c>
      <c r="AD248" s="55" t="e">
        <f t="shared" si="106"/>
        <v>#REF!</v>
      </c>
      <c r="AG248" s="61" t="str">
        <f t="shared" si="107"/>
        <v>239</v>
      </c>
      <c r="AH248" s="62" t="str">
        <f t="shared" si="108"/>
        <v>Plymouth</v>
      </c>
      <c r="AI248" s="63">
        <f t="shared" si="109"/>
        <v>0.77546187688541635</v>
      </c>
      <c r="AJ248" s="64">
        <f t="shared" si="86"/>
        <v>77.55</v>
      </c>
      <c r="AK248" s="63">
        <f t="shared" si="110"/>
        <v>4.9299999999999997E-2</v>
      </c>
      <c r="AL248" s="57" t="e">
        <f t="shared" si="87"/>
        <v>#REF!</v>
      </c>
      <c r="AM248" s="65" t="e">
        <f t="shared" si="111"/>
        <v>#REF!</v>
      </c>
      <c r="AR248" s="49"/>
    </row>
    <row r="249" spans="1:44" ht="12.75" customHeight="1" x14ac:dyDescent="0.3">
      <c r="A249" s="48">
        <v>240</v>
      </c>
      <c r="B249" s="48" t="s">
        <v>303</v>
      </c>
      <c r="C249" s="49">
        <v>786008800</v>
      </c>
      <c r="D249" s="49">
        <f t="shared" si="88"/>
        <v>2115330.4857072169</v>
      </c>
      <c r="E249" s="59">
        <v>151490000</v>
      </c>
      <c r="F249" s="49">
        <f t="shared" si="112"/>
        <v>1973730.3257824974</v>
      </c>
      <c r="G249" s="49">
        <f t="shared" si="89"/>
        <v>4089061</v>
      </c>
      <c r="H249" s="50">
        <v>6413879.3406655136</v>
      </c>
      <c r="I249" s="51">
        <f t="shared" si="90"/>
        <v>0.6375331968087371</v>
      </c>
      <c r="J249" s="28">
        <f t="shared" si="91"/>
        <v>6413879</v>
      </c>
      <c r="K249" s="28">
        <f t="shared" si="92"/>
        <v>4089061</v>
      </c>
      <c r="L249" s="52">
        <f t="shared" si="93"/>
        <v>63.75</v>
      </c>
      <c r="M249" s="91"/>
      <c r="N249" s="53">
        <v>4334607</v>
      </c>
      <c r="O249" s="54">
        <v>4.6399999999999997E-2</v>
      </c>
      <c r="P249" s="28">
        <f t="shared" si="94"/>
        <v>4535733</v>
      </c>
      <c r="Q249" s="55">
        <f t="shared" si="95"/>
        <v>70.717466904036982</v>
      </c>
      <c r="R249" s="55">
        <f t="shared" si="96"/>
        <v>0</v>
      </c>
      <c r="S249" s="56">
        <f t="shared" si="97"/>
        <v>0</v>
      </c>
      <c r="T249" s="28">
        <f t="shared" si="98"/>
        <v>0</v>
      </c>
      <c r="U249" s="57">
        <f t="shared" si="99"/>
        <v>446672</v>
      </c>
      <c r="V249" s="57" t="e">
        <f t="shared" si="85"/>
        <v>#REF!</v>
      </c>
      <c r="W249" s="57">
        <f t="shared" si="100"/>
        <v>0</v>
      </c>
      <c r="X249" s="50" t="e">
        <f t="shared" si="101"/>
        <v>#REF!</v>
      </c>
      <c r="Y249" s="58" t="e">
        <f t="shared" si="102"/>
        <v>#REF!</v>
      </c>
      <c r="AA249" s="28">
        <f t="shared" si="103"/>
        <v>0</v>
      </c>
      <c r="AB249" s="28">
        <f t="shared" si="104"/>
        <v>0</v>
      </c>
      <c r="AC249" s="28" t="e">
        <f t="shared" si="105"/>
        <v>#REF!</v>
      </c>
      <c r="AD249" s="55" t="e">
        <f t="shared" si="106"/>
        <v>#REF!</v>
      </c>
      <c r="AG249" s="61" t="str">
        <f t="shared" si="107"/>
        <v>240</v>
      </c>
      <c r="AH249" s="62" t="str">
        <f t="shared" si="108"/>
        <v>Plympton</v>
      </c>
      <c r="AI249" s="63">
        <f t="shared" si="109"/>
        <v>0.6375331968087371</v>
      </c>
      <c r="AJ249" s="64">
        <f t="shared" si="86"/>
        <v>63.75</v>
      </c>
      <c r="AK249" s="63">
        <f t="shared" si="110"/>
        <v>4.6399999999999997E-2</v>
      </c>
      <c r="AL249" s="57" t="e">
        <f t="shared" si="87"/>
        <v>#REF!</v>
      </c>
      <c r="AM249" s="65" t="e">
        <f t="shared" si="111"/>
        <v>#REF!</v>
      </c>
      <c r="AR249" s="49"/>
    </row>
    <row r="250" spans="1:44" ht="12.75" customHeight="1" x14ac:dyDescent="0.3">
      <c r="A250" s="48">
        <v>241</v>
      </c>
      <c r="B250" s="48" t="s">
        <v>304</v>
      </c>
      <c r="C250" s="49">
        <v>813441400</v>
      </c>
      <c r="D250" s="49">
        <f t="shared" si="88"/>
        <v>2189157.9226038675</v>
      </c>
      <c r="E250" s="59">
        <v>241428000</v>
      </c>
      <c r="F250" s="49">
        <f t="shared" si="112"/>
        <v>3145513.0047727032</v>
      </c>
      <c r="G250" s="49">
        <f t="shared" si="89"/>
        <v>5334671</v>
      </c>
      <c r="H250" s="50">
        <v>6141714.7838698467</v>
      </c>
      <c r="I250" s="51">
        <f t="shared" si="90"/>
        <v>0.86859634283418563</v>
      </c>
      <c r="J250" s="28">
        <f t="shared" si="91"/>
        <v>6141715</v>
      </c>
      <c r="K250" s="28">
        <f t="shared" si="92"/>
        <v>5334671</v>
      </c>
      <c r="L250" s="52">
        <f t="shared" si="93"/>
        <v>86.86</v>
      </c>
      <c r="M250" s="91"/>
      <c r="N250" s="53">
        <v>4621612</v>
      </c>
      <c r="O250" s="54">
        <v>3.27E-2</v>
      </c>
      <c r="P250" s="28">
        <f t="shared" si="94"/>
        <v>4772739</v>
      </c>
      <c r="Q250" s="55">
        <f t="shared" si="95"/>
        <v>77.710202572981331</v>
      </c>
      <c r="R250" s="55">
        <f t="shared" si="96"/>
        <v>9.1497974270186688</v>
      </c>
      <c r="S250" s="56">
        <f t="shared" si="97"/>
        <v>0.02</v>
      </c>
      <c r="T250" s="28">
        <f t="shared" si="98"/>
        <v>92432</v>
      </c>
      <c r="U250" s="57">
        <f t="shared" si="99"/>
        <v>0</v>
      </c>
      <c r="V250" s="57" t="e">
        <f t="shared" si="85"/>
        <v>#REF!</v>
      </c>
      <c r="W250" s="57">
        <f t="shared" si="100"/>
        <v>0</v>
      </c>
      <c r="X250" s="50" t="e">
        <f t="shared" si="101"/>
        <v>#REF!</v>
      </c>
      <c r="Y250" s="58" t="e">
        <f t="shared" si="102"/>
        <v>#REF!</v>
      </c>
      <c r="AA250" s="28">
        <f t="shared" si="103"/>
        <v>-561932</v>
      </c>
      <c r="AB250" s="28">
        <f t="shared" si="104"/>
        <v>-469500</v>
      </c>
      <c r="AC250" s="28">
        <f t="shared" si="105"/>
        <v>0</v>
      </c>
      <c r="AD250" s="55" t="e">
        <f t="shared" si="106"/>
        <v>#REF!</v>
      </c>
      <c r="AG250" s="61" t="str">
        <f t="shared" si="107"/>
        <v>241</v>
      </c>
      <c r="AH250" s="62" t="str">
        <f t="shared" si="108"/>
        <v>Princeton</v>
      </c>
      <c r="AI250" s="63">
        <f t="shared" si="109"/>
        <v>0.86859634283418563</v>
      </c>
      <c r="AJ250" s="64">
        <f t="shared" si="86"/>
        <v>86.86</v>
      </c>
      <c r="AK250" s="63">
        <f t="shared" si="110"/>
        <v>3.27E-2</v>
      </c>
      <c r="AL250" s="57" t="e">
        <f t="shared" si="87"/>
        <v>#REF!</v>
      </c>
      <c r="AM250" s="65" t="e">
        <f t="shared" si="111"/>
        <v>#REF!</v>
      </c>
      <c r="AR250" s="49"/>
    </row>
    <row r="251" spans="1:44" ht="12.75" customHeight="1" x14ac:dyDescent="0.3">
      <c r="A251" s="48">
        <v>242</v>
      </c>
      <c r="B251" s="48" t="s">
        <v>305</v>
      </c>
      <c r="C251" s="49">
        <v>5839081100</v>
      </c>
      <c r="D251" s="49">
        <f t="shared" si="88"/>
        <v>15714310.398747228</v>
      </c>
      <c r="E251" s="59">
        <v>344840000</v>
      </c>
      <c r="F251" s="49">
        <f t="shared" si="112"/>
        <v>4492845.5049365396</v>
      </c>
      <c r="G251" s="49">
        <f t="shared" si="89"/>
        <v>20207156</v>
      </c>
      <c r="H251" s="50">
        <v>1789908.6474084158</v>
      </c>
      <c r="I251" s="51">
        <f t="shared" si="90"/>
        <v>11.289490125240562</v>
      </c>
      <c r="J251" s="28">
        <f t="shared" si="91"/>
        <v>1789909</v>
      </c>
      <c r="K251" s="28">
        <f t="shared" si="92"/>
        <v>1789909</v>
      </c>
      <c r="L251" s="52">
        <f t="shared" si="93"/>
        <v>100</v>
      </c>
      <c r="M251" s="91"/>
      <c r="N251" s="53">
        <v>1412286</v>
      </c>
      <c r="O251" s="54">
        <v>4.1500000000000002E-2</v>
      </c>
      <c r="P251" s="28">
        <f t="shared" si="94"/>
        <v>1470896</v>
      </c>
      <c r="Q251" s="55">
        <f t="shared" si="95"/>
        <v>82.177154802268277</v>
      </c>
      <c r="R251" s="55">
        <f t="shared" si="96"/>
        <v>17.822845197731723</v>
      </c>
      <c r="S251" s="56">
        <f t="shared" si="97"/>
        <v>0.02</v>
      </c>
      <c r="T251" s="28">
        <f t="shared" si="98"/>
        <v>28246</v>
      </c>
      <c r="U251" s="57">
        <f t="shared" si="99"/>
        <v>0</v>
      </c>
      <c r="V251" s="57" t="e">
        <f t="shared" si="85"/>
        <v>#REF!</v>
      </c>
      <c r="W251" s="57">
        <f t="shared" si="100"/>
        <v>290767</v>
      </c>
      <c r="X251" s="50" t="e">
        <f t="shared" si="101"/>
        <v>#REF!</v>
      </c>
      <c r="Y251" s="58" t="e">
        <f t="shared" si="102"/>
        <v>#REF!</v>
      </c>
      <c r="AA251" s="28">
        <f t="shared" si="103"/>
        <v>-319013</v>
      </c>
      <c r="AB251" s="28">
        <f t="shared" si="104"/>
        <v>0</v>
      </c>
      <c r="AC251" s="28">
        <f t="shared" si="105"/>
        <v>0</v>
      </c>
      <c r="AD251" s="55" t="e">
        <f t="shared" si="106"/>
        <v>#REF!</v>
      </c>
      <c r="AG251" s="61" t="str">
        <f t="shared" si="107"/>
        <v>242</v>
      </c>
      <c r="AH251" s="62" t="str">
        <f t="shared" si="108"/>
        <v>Provincetown</v>
      </c>
      <c r="AI251" s="63">
        <f t="shared" si="109"/>
        <v>11.289490125240562</v>
      </c>
      <c r="AJ251" s="64">
        <f t="shared" si="86"/>
        <v>100</v>
      </c>
      <c r="AK251" s="63">
        <f t="shared" si="110"/>
        <v>4.1500000000000002E-2</v>
      </c>
      <c r="AL251" s="57" t="e">
        <f t="shared" si="87"/>
        <v>#REF!</v>
      </c>
      <c r="AM251" s="65" t="e">
        <f t="shared" si="111"/>
        <v>#REF!</v>
      </c>
      <c r="AR251" s="49"/>
    </row>
    <row r="252" spans="1:44" ht="12.75" customHeight="1" x14ac:dyDescent="0.3">
      <c r="A252" s="48">
        <v>243</v>
      </c>
      <c r="B252" s="48" t="s">
        <v>306</v>
      </c>
      <c r="C252" s="49">
        <v>24354195000</v>
      </c>
      <c r="D252" s="49">
        <f t="shared" si="88"/>
        <v>65542740.918878101</v>
      </c>
      <c r="E252" s="59">
        <v>4570167000</v>
      </c>
      <c r="F252" s="49">
        <f t="shared" si="112"/>
        <v>59543713.788305625</v>
      </c>
      <c r="G252" s="49">
        <f t="shared" si="89"/>
        <v>125086455</v>
      </c>
      <c r="H252" s="50">
        <v>177746911.73907721</v>
      </c>
      <c r="I252" s="51">
        <f t="shared" si="90"/>
        <v>0.70373349261685125</v>
      </c>
      <c r="J252" s="28">
        <f t="shared" si="91"/>
        <v>177746912</v>
      </c>
      <c r="K252" s="28">
        <f t="shared" si="92"/>
        <v>125086455</v>
      </c>
      <c r="L252" s="52">
        <f t="shared" si="93"/>
        <v>70.37</v>
      </c>
      <c r="M252" s="91"/>
      <c r="N252" s="53">
        <v>127829328</v>
      </c>
      <c r="O252" s="54">
        <v>4.9699999999999994E-2</v>
      </c>
      <c r="P252" s="28">
        <f t="shared" si="94"/>
        <v>134182446</v>
      </c>
      <c r="Q252" s="55">
        <f t="shared" si="95"/>
        <v>75.490732686806126</v>
      </c>
      <c r="R252" s="55">
        <f t="shared" si="96"/>
        <v>0</v>
      </c>
      <c r="S252" s="56">
        <f t="shared" si="97"/>
        <v>0</v>
      </c>
      <c r="T252" s="28">
        <f t="shared" si="98"/>
        <v>0</v>
      </c>
      <c r="U252" s="57">
        <f t="shared" si="99"/>
        <v>9095991</v>
      </c>
      <c r="V252" s="57" t="e">
        <f t="shared" si="85"/>
        <v>#REF!</v>
      </c>
      <c r="W252" s="57">
        <f t="shared" si="100"/>
        <v>0</v>
      </c>
      <c r="X252" s="50" t="e">
        <f t="shared" si="101"/>
        <v>#REF!</v>
      </c>
      <c r="Y252" s="58" t="e">
        <f t="shared" si="102"/>
        <v>#REF!</v>
      </c>
      <c r="AA252" s="28">
        <f t="shared" si="103"/>
        <v>0</v>
      </c>
      <c r="AB252" s="28">
        <f t="shared" si="104"/>
        <v>0</v>
      </c>
      <c r="AC252" s="28" t="e">
        <f t="shared" si="105"/>
        <v>#REF!</v>
      </c>
      <c r="AD252" s="55" t="e">
        <f t="shared" si="106"/>
        <v>#REF!</v>
      </c>
      <c r="AG252" s="61" t="str">
        <f t="shared" si="107"/>
        <v>243</v>
      </c>
      <c r="AH252" s="62" t="str">
        <f t="shared" si="108"/>
        <v>Quincy</v>
      </c>
      <c r="AI252" s="63">
        <f t="shared" si="109"/>
        <v>0.70373349261685125</v>
      </c>
      <c r="AJ252" s="64">
        <f t="shared" si="86"/>
        <v>70.37</v>
      </c>
      <c r="AK252" s="63">
        <f t="shared" si="110"/>
        <v>4.9699999999999994E-2</v>
      </c>
      <c r="AL252" s="57" t="e">
        <f t="shared" si="87"/>
        <v>#REF!</v>
      </c>
      <c r="AM252" s="65" t="e">
        <f t="shared" si="111"/>
        <v>#REF!</v>
      </c>
      <c r="AR252" s="49"/>
    </row>
    <row r="253" spans="1:44" ht="12.75" customHeight="1" x14ac:dyDescent="0.3">
      <c r="A253" s="48">
        <v>244</v>
      </c>
      <c r="B253" s="48" t="s">
        <v>307</v>
      </c>
      <c r="C253" s="49">
        <v>6232525200</v>
      </c>
      <c r="D253" s="49">
        <f t="shared" si="88"/>
        <v>16773158.975444639</v>
      </c>
      <c r="E253" s="59">
        <v>1168881000</v>
      </c>
      <c r="F253" s="49">
        <f t="shared" si="112"/>
        <v>15229096.817816168</v>
      </c>
      <c r="G253" s="49">
        <f t="shared" si="89"/>
        <v>32002256</v>
      </c>
      <c r="H253" s="50">
        <v>66603092.40883898</v>
      </c>
      <c r="I253" s="51">
        <f t="shared" si="90"/>
        <v>0.48049204387622307</v>
      </c>
      <c r="J253" s="28">
        <f t="shared" si="91"/>
        <v>66603092</v>
      </c>
      <c r="K253" s="28">
        <f t="shared" si="92"/>
        <v>32002256</v>
      </c>
      <c r="L253" s="52">
        <f t="shared" si="93"/>
        <v>48.05</v>
      </c>
      <c r="M253" s="91"/>
      <c r="N253" s="53">
        <v>31118449</v>
      </c>
      <c r="O253" s="54">
        <v>3.1800000000000002E-2</v>
      </c>
      <c r="P253" s="28">
        <f t="shared" si="94"/>
        <v>32108016</v>
      </c>
      <c r="Q253" s="55">
        <f t="shared" si="95"/>
        <v>48.207995813327891</v>
      </c>
      <c r="R253" s="55">
        <f t="shared" si="96"/>
        <v>0</v>
      </c>
      <c r="S253" s="56">
        <f t="shared" si="97"/>
        <v>0</v>
      </c>
      <c r="T253" s="28">
        <f t="shared" si="98"/>
        <v>0</v>
      </c>
      <c r="U253" s="57">
        <f t="shared" si="99"/>
        <v>105760</v>
      </c>
      <c r="V253" s="57" t="e">
        <f t="shared" si="85"/>
        <v>#REF!</v>
      </c>
      <c r="W253" s="57">
        <f t="shared" si="100"/>
        <v>0</v>
      </c>
      <c r="X253" s="50" t="e">
        <f t="shared" si="101"/>
        <v>#REF!</v>
      </c>
      <c r="Y253" s="58" t="e">
        <f t="shared" si="102"/>
        <v>#REF!</v>
      </c>
      <c r="AA253" s="28">
        <f t="shared" si="103"/>
        <v>0</v>
      </c>
      <c r="AB253" s="28">
        <f t="shared" si="104"/>
        <v>0</v>
      </c>
      <c r="AC253" s="28" t="e">
        <f t="shared" si="105"/>
        <v>#REF!</v>
      </c>
      <c r="AD253" s="55" t="e">
        <f t="shared" si="106"/>
        <v>#REF!</v>
      </c>
      <c r="AG253" s="61" t="str">
        <f t="shared" si="107"/>
        <v>244</v>
      </c>
      <c r="AH253" s="62" t="str">
        <f t="shared" si="108"/>
        <v>Randolph</v>
      </c>
      <c r="AI253" s="63">
        <f t="shared" si="109"/>
        <v>0.48049204387622307</v>
      </c>
      <c r="AJ253" s="64">
        <f t="shared" si="86"/>
        <v>48.05</v>
      </c>
      <c r="AK253" s="63">
        <f t="shared" si="110"/>
        <v>3.1800000000000002E-2</v>
      </c>
      <c r="AL253" s="57" t="e">
        <f t="shared" si="87"/>
        <v>#REF!</v>
      </c>
      <c r="AM253" s="65" t="e">
        <f t="shared" si="111"/>
        <v>#REF!</v>
      </c>
      <c r="AR253" s="49"/>
    </row>
    <row r="254" spans="1:44" ht="12.75" customHeight="1" x14ac:dyDescent="0.3">
      <c r="A254" s="48">
        <v>245</v>
      </c>
      <c r="B254" s="48" t="s">
        <v>308</v>
      </c>
      <c r="C254" s="49">
        <v>3379957500</v>
      </c>
      <c r="D254" s="49">
        <f t="shared" si="88"/>
        <v>9096243.1211263165</v>
      </c>
      <c r="E254" s="59">
        <v>775119000</v>
      </c>
      <c r="F254" s="49">
        <f t="shared" si="112"/>
        <v>10098857.194469625</v>
      </c>
      <c r="G254" s="49">
        <f t="shared" si="89"/>
        <v>19195100</v>
      </c>
      <c r="H254" s="50">
        <v>35484142.461847208</v>
      </c>
      <c r="I254" s="51">
        <f t="shared" si="90"/>
        <v>0.54094867927662904</v>
      </c>
      <c r="J254" s="28">
        <f t="shared" si="91"/>
        <v>35484142</v>
      </c>
      <c r="K254" s="28">
        <f t="shared" si="92"/>
        <v>19195100</v>
      </c>
      <c r="L254" s="52">
        <f t="shared" si="93"/>
        <v>54.09</v>
      </c>
      <c r="M254" s="91"/>
      <c r="N254" s="53">
        <v>19883208</v>
      </c>
      <c r="O254" s="54">
        <v>3.3300000000000003E-2</v>
      </c>
      <c r="P254" s="28">
        <f t="shared" si="94"/>
        <v>20545319</v>
      </c>
      <c r="Q254" s="55">
        <f t="shared" si="95"/>
        <v>57.900001450198403</v>
      </c>
      <c r="R254" s="55">
        <f t="shared" si="96"/>
        <v>0</v>
      </c>
      <c r="S254" s="56">
        <f t="shared" si="97"/>
        <v>0</v>
      </c>
      <c r="T254" s="28">
        <f t="shared" si="98"/>
        <v>0</v>
      </c>
      <c r="U254" s="57">
        <f t="shared" si="99"/>
        <v>1350219</v>
      </c>
      <c r="V254" s="57" t="e">
        <f t="shared" si="85"/>
        <v>#REF!</v>
      </c>
      <c r="W254" s="57">
        <f t="shared" si="100"/>
        <v>0</v>
      </c>
      <c r="X254" s="50" t="e">
        <f t="shared" si="101"/>
        <v>#REF!</v>
      </c>
      <c r="Y254" s="58" t="e">
        <f t="shared" si="102"/>
        <v>#REF!</v>
      </c>
      <c r="AA254" s="28">
        <f t="shared" si="103"/>
        <v>0</v>
      </c>
      <c r="AB254" s="28">
        <f t="shared" si="104"/>
        <v>0</v>
      </c>
      <c r="AC254" s="28" t="e">
        <f t="shared" si="105"/>
        <v>#REF!</v>
      </c>
      <c r="AD254" s="55" t="e">
        <f t="shared" si="106"/>
        <v>#REF!</v>
      </c>
      <c r="AG254" s="61" t="str">
        <f t="shared" si="107"/>
        <v>245</v>
      </c>
      <c r="AH254" s="62" t="str">
        <f t="shared" si="108"/>
        <v>Raynham</v>
      </c>
      <c r="AI254" s="63">
        <f t="shared" si="109"/>
        <v>0.54094867927662904</v>
      </c>
      <c r="AJ254" s="64">
        <f t="shared" si="86"/>
        <v>54.09</v>
      </c>
      <c r="AK254" s="63">
        <f t="shared" si="110"/>
        <v>3.3300000000000003E-2</v>
      </c>
      <c r="AL254" s="57" t="e">
        <f t="shared" si="87"/>
        <v>#REF!</v>
      </c>
      <c r="AM254" s="65" t="e">
        <f t="shared" si="111"/>
        <v>#REF!</v>
      </c>
      <c r="AR254" s="49"/>
    </row>
    <row r="255" spans="1:44" ht="12.75" customHeight="1" x14ac:dyDescent="0.3">
      <c r="A255" s="48">
        <v>246</v>
      </c>
      <c r="B255" s="48" t="s">
        <v>309</v>
      </c>
      <c r="C255" s="49">
        <v>7982429600</v>
      </c>
      <c r="D255" s="49">
        <f t="shared" si="88"/>
        <v>21482554.244801924</v>
      </c>
      <c r="E255" s="59">
        <v>2109157000</v>
      </c>
      <c r="F255" s="49">
        <f t="shared" si="112"/>
        <v>27479748.714347053</v>
      </c>
      <c r="G255" s="49">
        <f t="shared" si="89"/>
        <v>48962303</v>
      </c>
      <c r="H255" s="50">
        <v>50032398.014593512</v>
      </c>
      <c r="I255" s="51">
        <f t="shared" si="90"/>
        <v>0.9786119583098658</v>
      </c>
      <c r="J255" s="28">
        <f t="shared" si="91"/>
        <v>50032398</v>
      </c>
      <c r="K255" s="28">
        <f t="shared" si="92"/>
        <v>48962303</v>
      </c>
      <c r="L255" s="52">
        <f t="shared" si="93"/>
        <v>97.86</v>
      </c>
      <c r="M255" s="91"/>
      <c r="N255" s="53">
        <v>39514159</v>
      </c>
      <c r="O255" s="54">
        <v>5.0299999999999991E-2</v>
      </c>
      <c r="P255" s="28">
        <f t="shared" si="94"/>
        <v>41501721</v>
      </c>
      <c r="Q255" s="55">
        <f t="shared" si="95"/>
        <v>82.949693892135102</v>
      </c>
      <c r="R255" s="55">
        <f t="shared" si="96"/>
        <v>14.910306107864898</v>
      </c>
      <c r="S255" s="56">
        <f t="shared" si="97"/>
        <v>0.02</v>
      </c>
      <c r="T255" s="28">
        <f t="shared" si="98"/>
        <v>790283</v>
      </c>
      <c r="U255" s="57">
        <f t="shared" si="99"/>
        <v>0</v>
      </c>
      <c r="V255" s="57" t="e">
        <f t="shared" si="85"/>
        <v>#REF!</v>
      </c>
      <c r="W255" s="57">
        <f t="shared" si="100"/>
        <v>0</v>
      </c>
      <c r="X255" s="50" t="e">
        <f t="shared" si="101"/>
        <v>#REF!</v>
      </c>
      <c r="Y255" s="58" t="e">
        <f t="shared" si="102"/>
        <v>#REF!</v>
      </c>
      <c r="AA255" s="28">
        <f t="shared" si="103"/>
        <v>-7460582</v>
      </c>
      <c r="AB255" s="28">
        <f t="shared" si="104"/>
        <v>-6670299</v>
      </c>
      <c r="AC255" s="28">
        <f t="shared" si="105"/>
        <v>0</v>
      </c>
      <c r="AD255" s="55" t="e">
        <f t="shared" si="106"/>
        <v>#REF!</v>
      </c>
      <c r="AG255" s="61" t="str">
        <f t="shared" si="107"/>
        <v>246</v>
      </c>
      <c r="AH255" s="62" t="str">
        <f t="shared" si="108"/>
        <v>Reading</v>
      </c>
      <c r="AI255" s="63">
        <f t="shared" si="109"/>
        <v>0.9786119583098658</v>
      </c>
      <c r="AJ255" s="64">
        <f t="shared" si="86"/>
        <v>97.86</v>
      </c>
      <c r="AK255" s="63">
        <f t="shared" si="110"/>
        <v>5.0299999999999991E-2</v>
      </c>
      <c r="AL255" s="57" t="e">
        <f t="shared" si="87"/>
        <v>#REF!</v>
      </c>
      <c r="AM255" s="65" t="e">
        <f t="shared" si="111"/>
        <v>#REF!</v>
      </c>
      <c r="AR255" s="49"/>
    </row>
    <row r="256" spans="1:44" ht="12.75" customHeight="1" x14ac:dyDescent="0.3">
      <c r="A256" s="48">
        <v>247</v>
      </c>
      <c r="B256" s="48" t="s">
        <v>310</v>
      </c>
      <c r="C256" s="49">
        <v>2946012100</v>
      </c>
      <c r="D256" s="49">
        <f t="shared" si="88"/>
        <v>7928396.2296507852</v>
      </c>
      <c r="E256" s="59">
        <v>773379000</v>
      </c>
      <c r="F256" s="49">
        <f t="shared" si="112"/>
        <v>10076187.112174679</v>
      </c>
      <c r="G256" s="49">
        <f t="shared" si="89"/>
        <v>18004583</v>
      </c>
      <c r="H256" s="50">
        <v>22150736.828609832</v>
      </c>
      <c r="I256" s="51">
        <f t="shared" si="90"/>
        <v>0.81282095215655892</v>
      </c>
      <c r="J256" s="28">
        <f t="shared" si="91"/>
        <v>22150737</v>
      </c>
      <c r="K256" s="28">
        <f t="shared" si="92"/>
        <v>18004583</v>
      </c>
      <c r="L256" s="52">
        <f t="shared" si="93"/>
        <v>81.28</v>
      </c>
      <c r="M256" s="91"/>
      <c r="N256" s="53">
        <v>17591945</v>
      </c>
      <c r="O256" s="54">
        <v>5.4399999999999997E-2</v>
      </c>
      <c r="P256" s="28">
        <f t="shared" si="94"/>
        <v>18548947</v>
      </c>
      <c r="Q256" s="55">
        <f t="shared" si="95"/>
        <v>83.739638746654379</v>
      </c>
      <c r="R256" s="55">
        <f t="shared" si="96"/>
        <v>0</v>
      </c>
      <c r="S256" s="56">
        <f t="shared" si="97"/>
        <v>0</v>
      </c>
      <c r="T256" s="28">
        <f t="shared" si="98"/>
        <v>0</v>
      </c>
      <c r="U256" s="57">
        <f t="shared" si="99"/>
        <v>544364</v>
      </c>
      <c r="V256" s="57" t="e">
        <f t="shared" si="85"/>
        <v>#REF!</v>
      </c>
      <c r="W256" s="57">
        <f t="shared" si="100"/>
        <v>0</v>
      </c>
      <c r="X256" s="50" t="e">
        <f t="shared" si="101"/>
        <v>#REF!</v>
      </c>
      <c r="Y256" s="58" t="e">
        <f t="shared" si="102"/>
        <v>#REF!</v>
      </c>
      <c r="AA256" s="28">
        <f t="shared" si="103"/>
        <v>0</v>
      </c>
      <c r="AB256" s="28">
        <f t="shared" si="104"/>
        <v>0</v>
      </c>
      <c r="AC256" s="28" t="e">
        <f t="shared" si="105"/>
        <v>#REF!</v>
      </c>
      <c r="AD256" s="55" t="e">
        <f t="shared" si="106"/>
        <v>#REF!</v>
      </c>
      <c r="AG256" s="61" t="str">
        <f t="shared" si="107"/>
        <v>247</v>
      </c>
      <c r="AH256" s="62" t="str">
        <f t="shared" si="108"/>
        <v>Rehoboth</v>
      </c>
      <c r="AI256" s="63">
        <f t="shared" si="109"/>
        <v>0.81282095215655892</v>
      </c>
      <c r="AJ256" s="64">
        <f t="shared" si="86"/>
        <v>81.28</v>
      </c>
      <c r="AK256" s="63">
        <f t="shared" si="110"/>
        <v>5.4399999999999997E-2</v>
      </c>
      <c r="AL256" s="57" t="e">
        <f t="shared" si="87"/>
        <v>#REF!</v>
      </c>
      <c r="AM256" s="65" t="e">
        <f t="shared" si="111"/>
        <v>#REF!</v>
      </c>
      <c r="AR256" s="49"/>
    </row>
    <row r="257" spans="1:44" ht="12.75" customHeight="1" x14ac:dyDescent="0.3">
      <c r="A257" s="48">
        <v>248</v>
      </c>
      <c r="B257" s="48" t="s">
        <v>311</v>
      </c>
      <c r="C257" s="49">
        <v>12020129000</v>
      </c>
      <c r="D257" s="49">
        <f t="shared" si="88"/>
        <v>32348932.118614201</v>
      </c>
      <c r="E257" s="59">
        <v>1845073000</v>
      </c>
      <c r="F257" s="49">
        <f t="shared" si="112"/>
        <v>24039055.603554621</v>
      </c>
      <c r="G257" s="49">
        <f t="shared" si="89"/>
        <v>56387988</v>
      </c>
      <c r="H257" s="50">
        <v>166239706.71266562</v>
      </c>
      <c r="I257" s="51">
        <f t="shared" si="90"/>
        <v>0.33919686887719863</v>
      </c>
      <c r="J257" s="28">
        <f t="shared" si="91"/>
        <v>166239707</v>
      </c>
      <c r="K257" s="28">
        <f t="shared" si="92"/>
        <v>56387988</v>
      </c>
      <c r="L257" s="52">
        <f t="shared" si="93"/>
        <v>33.92</v>
      </c>
      <c r="M257" s="91"/>
      <c r="N257" s="53">
        <v>50632986</v>
      </c>
      <c r="O257" s="54">
        <v>5.510000000000001E-2</v>
      </c>
      <c r="P257" s="28">
        <f t="shared" si="94"/>
        <v>53422864</v>
      </c>
      <c r="Q257" s="55">
        <f t="shared" si="95"/>
        <v>32.136043221213029</v>
      </c>
      <c r="R257" s="55">
        <f t="shared" si="96"/>
        <v>1.7839567787869726</v>
      </c>
      <c r="S257" s="56">
        <f t="shared" si="97"/>
        <v>0</v>
      </c>
      <c r="T257" s="28">
        <f t="shared" si="98"/>
        <v>0</v>
      </c>
      <c r="U257" s="57">
        <f t="shared" si="99"/>
        <v>0</v>
      </c>
      <c r="V257" s="57" t="e">
        <f t="shared" si="85"/>
        <v>#REF!</v>
      </c>
      <c r="W257" s="57">
        <f t="shared" si="100"/>
        <v>0</v>
      </c>
      <c r="X257" s="50" t="e">
        <f t="shared" si="101"/>
        <v>#REF!</v>
      </c>
      <c r="Y257" s="58" t="e">
        <f t="shared" si="102"/>
        <v>#REF!</v>
      </c>
      <c r="AA257" s="28">
        <f t="shared" si="103"/>
        <v>-2965124</v>
      </c>
      <c r="AB257" s="28">
        <f t="shared" si="104"/>
        <v>-2965124</v>
      </c>
      <c r="AC257" s="28">
        <f t="shared" si="105"/>
        <v>0</v>
      </c>
      <c r="AD257" s="55" t="e">
        <f t="shared" si="106"/>
        <v>#REF!</v>
      </c>
      <c r="AG257" s="61" t="str">
        <f t="shared" si="107"/>
        <v>248</v>
      </c>
      <c r="AH257" s="62" t="str">
        <f t="shared" si="108"/>
        <v>Revere</v>
      </c>
      <c r="AI257" s="63">
        <f t="shared" si="109"/>
        <v>0.33919686887719863</v>
      </c>
      <c r="AJ257" s="64">
        <f t="shared" si="86"/>
        <v>33.92</v>
      </c>
      <c r="AK257" s="63">
        <f t="shared" si="110"/>
        <v>5.510000000000001E-2</v>
      </c>
      <c r="AL257" s="57" t="e">
        <f t="shared" si="87"/>
        <v>#REF!</v>
      </c>
      <c r="AM257" s="65" t="e">
        <f t="shared" si="111"/>
        <v>#REF!</v>
      </c>
      <c r="AR257" s="49"/>
    </row>
    <row r="258" spans="1:44" ht="12.75" customHeight="1" x14ac:dyDescent="0.3">
      <c r="A258" s="48">
        <v>249</v>
      </c>
      <c r="B258" s="48" t="s">
        <v>312</v>
      </c>
      <c r="C258" s="49">
        <v>659150400</v>
      </c>
      <c r="D258" s="49">
        <f t="shared" si="88"/>
        <v>1773925.3501819654</v>
      </c>
      <c r="E258" s="59">
        <v>78794000</v>
      </c>
      <c r="F258" s="49">
        <f t="shared" si="112"/>
        <v>1026589.9220391187</v>
      </c>
      <c r="G258" s="49">
        <f t="shared" si="89"/>
        <v>2800515</v>
      </c>
      <c r="H258" s="50">
        <v>1789484.8800000001</v>
      </c>
      <c r="I258" s="51">
        <f t="shared" si="90"/>
        <v>1.5649838851949394</v>
      </c>
      <c r="J258" s="28">
        <f t="shared" si="91"/>
        <v>1789485</v>
      </c>
      <c r="K258" s="28">
        <f t="shared" si="92"/>
        <v>1789485</v>
      </c>
      <c r="L258" s="52">
        <f t="shared" si="93"/>
        <v>100</v>
      </c>
      <c r="M258" s="91"/>
      <c r="N258" s="53">
        <v>1369869</v>
      </c>
      <c r="O258" s="54">
        <v>4.36E-2</v>
      </c>
      <c r="P258" s="28">
        <f t="shared" si="94"/>
        <v>1429595</v>
      </c>
      <c r="Q258" s="55">
        <f t="shared" si="95"/>
        <v>79.888632532061393</v>
      </c>
      <c r="R258" s="55">
        <f t="shared" si="96"/>
        <v>20.111367467938607</v>
      </c>
      <c r="S258" s="56">
        <f t="shared" si="97"/>
        <v>0.02</v>
      </c>
      <c r="T258" s="28">
        <f t="shared" si="98"/>
        <v>27397</v>
      </c>
      <c r="U258" s="57">
        <f t="shared" si="99"/>
        <v>0</v>
      </c>
      <c r="V258" s="57" t="e">
        <f t="shared" si="85"/>
        <v>#REF!</v>
      </c>
      <c r="W258" s="57">
        <f t="shared" si="100"/>
        <v>0</v>
      </c>
      <c r="X258" s="50" t="e">
        <f t="shared" si="101"/>
        <v>#REF!</v>
      </c>
      <c r="Y258" s="58" t="e">
        <f t="shared" si="102"/>
        <v>#REF!</v>
      </c>
      <c r="AA258" s="28">
        <f t="shared" si="103"/>
        <v>-359890</v>
      </c>
      <c r="AB258" s="28">
        <f t="shared" si="104"/>
        <v>-332493</v>
      </c>
      <c r="AC258" s="28">
        <f t="shared" si="105"/>
        <v>0</v>
      </c>
      <c r="AD258" s="55" t="e">
        <f t="shared" si="106"/>
        <v>#REF!</v>
      </c>
      <c r="AG258" s="61" t="str">
        <f t="shared" si="107"/>
        <v>249</v>
      </c>
      <c r="AH258" s="62" t="str">
        <f t="shared" si="108"/>
        <v>Richmond</v>
      </c>
      <c r="AI258" s="63">
        <f t="shared" si="109"/>
        <v>1.5649838851949394</v>
      </c>
      <c r="AJ258" s="64">
        <f t="shared" si="86"/>
        <v>100</v>
      </c>
      <c r="AK258" s="63">
        <f t="shared" si="110"/>
        <v>4.36E-2</v>
      </c>
      <c r="AL258" s="57" t="e">
        <f t="shared" si="87"/>
        <v>#REF!</v>
      </c>
      <c r="AM258" s="65" t="e">
        <f t="shared" si="111"/>
        <v>#REF!</v>
      </c>
      <c r="AR258" s="49"/>
    </row>
    <row r="259" spans="1:44" ht="12.75" customHeight="1" x14ac:dyDescent="0.3">
      <c r="A259" s="48">
        <v>250</v>
      </c>
      <c r="B259" s="48" t="s">
        <v>313</v>
      </c>
      <c r="C259" s="49">
        <v>1590034800</v>
      </c>
      <c r="D259" s="49">
        <f t="shared" si="88"/>
        <v>4279149.4010949722</v>
      </c>
      <c r="E259" s="59">
        <v>322893000</v>
      </c>
      <c r="F259" s="49">
        <f t="shared" si="112"/>
        <v>4206902.8060128586</v>
      </c>
      <c r="G259" s="49">
        <f t="shared" si="89"/>
        <v>8486052</v>
      </c>
      <c r="H259" s="50">
        <v>12900908.763855521</v>
      </c>
      <c r="I259" s="51">
        <f t="shared" si="90"/>
        <v>0.6577871493654287</v>
      </c>
      <c r="J259" s="28">
        <f t="shared" si="91"/>
        <v>12900909</v>
      </c>
      <c r="K259" s="28">
        <f t="shared" si="92"/>
        <v>8486052</v>
      </c>
      <c r="L259" s="52">
        <f t="shared" si="93"/>
        <v>65.78</v>
      </c>
      <c r="M259" s="91"/>
      <c r="N259" s="53">
        <v>8332886</v>
      </c>
      <c r="O259" s="54">
        <v>4.7300000000000002E-2</v>
      </c>
      <c r="P259" s="28">
        <f t="shared" si="94"/>
        <v>8727032</v>
      </c>
      <c r="Q259" s="55">
        <f t="shared" si="95"/>
        <v>67.646645362306003</v>
      </c>
      <c r="R259" s="55">
        <f t="shared" si="96"/>
        <v>0</v>
      </c>
      <c r="S259" s="56">
        <f t="shared" si="97"/>
        <v>0</v>
      </c>
      <c r="T259" s="28">
        <f t="shared" si="98"/>
        <v>0</v>
      </c>
      <c r="U259" s="57">
        <f t="shared" si="99"/>
        <v>240980</v>
      </c>
      <c r="V259" s="57" t="e">
        <f t="shared" si="85"/>
        <v>#REF!</v>
      </c>
      <c r="W259" s="57">
        <f t="shared" si="100"/>
        <v>0</v>
      </c>
      <c r="X259" s="50" t="e">
        <f t="shared" si="101"/>
        <v>#REF!</v>
      </c>
      <c r="Y259" s="58" t="e">
        <f t="shared" si="102"/>
        <v>#REF!</v>
      </c>
      <c r="AA259" s="28">
        <f t="shared" si="103"/>
        <v>0</v>
      </c>
      <c r="AB259" s="28">
        <f t="shared" si="104"/>
        <v>0</v>
      </c>
      <c r="AC259" s="28" t="e">
        <f t="shared" si="105"/>
        <v>#REF!</v>
      </c>
      <c r="AD259" s="55" t="e">
        <f t="shared" si="106"/>
        <v>#REF!</v>
      </c>
      <c r="AG259" s="61" t="str">
        <f t="shared" si="107"/>
        <v>250</v>
      </c>
      <c r="AH259" s="62" t="str">
        <f t="shared" si="108"/>
        <v>Rochester</v>
      </c>
      <c r="AI259" s="63">
        <f t="shared" si="109"/>
        <v>0.6577871493654287</v>
      </c>
      <c r="AJ259" s="64">
        <f t="shared" si="86"/>
        <v>65.78</v>
      </c>
      <c r="AK259" s="63">
        <f t="shared" si="110"/>
        <v>4.7300000000000002E-2</v>
      </c>
      <c r="AL259" s="57" t="e">
        <f t="shared" si="87"/>
        <v>#REF!</v>
      </c>
      <c r="AM259" s="65" t="e">
        <f t="shared" si="111"/>
        <v>#REF!</v>
      </c>
      <c r="AR259" s="49"/>
    </row>
    <row r="260" spans="1:44" ht="12.75" customHeight="1" x14ac:dyDescent="0.3">
      <c r="A260" s="48">
        <v>251</v>
      </c>
      <c r="B260" s="48" t="s">
        <v>314</v>
      </c>
      <c r="C260" s="49">
        <v>3466122900</v>
      </c>
      <c r="D260" s="49">
        <f t="shared" si="88"/>
        <v>9328134.0330768656</v>
      </c>
      <c r="E260" s="59">
        <v>665119000</v>
      </c>
      <c r="F260" s="49">
        <f t="shared" si="112"/>
        <v>8665691.072375264</v>
      </c>
      <c r="G260" s="49">
        <f t="shared" si="89"/>
        <v>17993825</v>
      </c>
      <c r="H260" s="50">
        <v>40863590.189947762</v>
      </c>
      <c r="I260" s="51">
        <f t="shared" si="90"/>
        <v>0.44033881791488771</v>
      </c>
      <c r="J260" s="28">
        <f t="shared" si="91"/>
        <v>40863590</v>
      </c>
      <c r="K260" s="28">
        <f t="shared" si="92"/>
        <v>17993825</v>
      </c>
      <c r="L260" s="52">
        <f t="shared" si="93"/>
        <v>44.03</v>
      </c>
      <c r="M260" s="91"/>
      <c r="N260" s="53">
        <v>18493725</v>
      </c>
      <c r="O260" s="54">
        <v>3.8399999999999997E-2</v>
      </c>
      <c r="P260" s="28">
        <f t="shared" si="94"/>
        <v>19203884</v>
      </c>
      <c r="Q260" s="55">
        <f t="shared" si="95"/>
        <v>46.995097373319048</v>
      </c>
      <c r="R260" s="55">
        <f t="shared" si="96"/>
        <v>0</v>
      </c>
      <c r="S260" s="56">
        <f t="shared" si="97"/>
        <v>0</v>
      </c>
      <c r="T260" s="28">
        <f t="shared" si="98"/>
        <v>0</v>
      </c>
      <c r="U260" s="57">
        <f t="shared" si="99"/>
        <v>1210059</v>
      </c>
      <c r="V260" s="57" t="e">
        <f t="shared" si="85"/>
        <v>#REF!</v>
      </c>
      <c r="W260" s="57">
        <f t="shared" si="100"/>
        <v>0</v>
      </c>
      <c r="X260" s="50" t="e">
        <f t="shared" si="101"/>
        <v>#REF!</v>
      </c>
      <c r="Y260" s="58" t="e">
        <f t="shared" si="102"/>
        <v>#REF!</v>
      </c>
      <c r="AA260" s="28">
        <f t="shared" si="103"/>
        <v>0</v>
      </c>
      <c r="AB260" s="28">
        <f t="shared" si="104"/>
        <v>0</v>
      </c>
      <c r="AC260" s="28" t="e">
        <f t="shared" si="105"/>
        <v>#REF!</v>
      </c>
      <c r="AD260" s="55" t="e">
        <f t="shared" si="106"/>
        <v>#REF!</v>
      </c>
      <c r="AG260" s="61" t="str">
        <f t="shared" si="107"/>
        <v>251</v>
      </c>
      <c r="AH260" s="62" t="str">
        <f t="shared" si="108"/>
        <v>Rockland</v>
      </c>
      <c r="AI260" s="63">
        <f t="shared" si="109"/>
        <v>0.44033881791488771</v>
      </c>
      <c r="AJ260" s="64">
        <f t="shared" si="86"/>
        <v>44.03</v>
      </c>
      <c r="AK260" s="63">
        <f t="shared" si="110"/>
        <v>3.8399999999999997E-2</v>
      </c>
      <c r="AL260" s="57" t="e">
        <f t="shared" si="87"/>
        <v>#REF!</v>
      </c>
      <c r="AM260" s="65" t="e">
        <f t="shared" si="111"/>
        <v>#REF!</v>
      </c>
      <c r="AR260" s="49"/>
    </row>
    <row r="261" spans="1:44" ht="12.75" customHeight="1" x14ac:dyDescent="0.3">
      <c r="A261" s="48">
        <v>252</v>
      </c>
      <c r="B261" s="48" t="s">
        <v>315</v>
      </c>
      <c r="C261" s="49">
        <v>3453376900</v>
      </c>
      <c r="D261" s="49">
        <f t="shared" si="88"/>
        <v>9293831.6151257884</v>
      </c>
      <c r="E261" s="59">
        <v>540897000</v>
      </c>
      <c r="F261" s="49">
        <f t="shared" si="112"/>
        <v>7047229.5994770313</v>
      </c>
      <c r="G261" s="49">
        <f t="shared" si="89"/>
        <v>16341061</v>
      </c>
      <c r="H261" s="50">
        <v>7917985.4179939171</v>
      </c>
      <c r="I261" s="51">
        <f t="shared" si="90"/>
        <v>2.0637902367014127</v>
      </c>
      <c r="J261" s="28">
        <f t="shared" si="91"/>
        <v>7917985</v>
      </c>
      <c r="K261" s="28">
        <f t="shared" si="92"/>
        <v>7917985</v>
      </c>
      <c r="L261" s="52">
        <f t="shared" si="93"/>
        <v>100</v>
      </c>
      <c r="M261" s="91"/>
      <c r="N261" s="53">
        <v>6563245</v>
      </c>
      <c r="O261" s="54">
        <v>3.3700000000000001E-2</v>
      </c>
      <c r="P261" s="28">
        <f t="shared" si="94"/>
        <v>6784426</v>
      </c>
      <c r="Q261" s="55">
        <f t="shared" si="95"/>
        <v>85.683739510079661</v>
      </c>
      <c r="R261" s="55">
        <f t="shared" si="96"/>
        <v>14.316260489920339</v>
      </c>
      <c r="S261" s="56">
        <f t="shared" si="97"/>
        <v>0.02</v>
      </c>
      <c r="T261" s="28">
        <f t="shared" si="98"/>
        <v>131265</v>
      </c>
      <c r="U261" s="57">
        <f t="shared" si="99"/>
        <v>0</v>
      </c>
      <c r="V261" s="57" t="e">
        <f t="shared" si="85"/>
        <v>#REF!</v>
      </c>
      <c r="W261" s="57">
        <f t="shared" si="100"/>
        <v>1002294</v>
      </c>
      <c r="X261" s="50" t="e">
        <f t="shared" si="101"/>
        <v>#REF!</v>
      </c>
      <c r="Y261" s="58" t="e">
        <f t="shared" si="102"/>
        <v>#REF!</v>
      </c>
      <c r="AA261" s="28">
        <f t="shared" si="103"/>
        <v>-1133559</v>
      </c>
      <c r="AB261" s="28">
        <f t="shared" si="104"/>
        <v>0</v>
      </c>
      <c r="AC261" s="28">
        <f t="shared" si="105"/>
        <v>0</v>
      </c>
      <c r="AD261" s="55" t="e">
        <f t="shared" si="106"/>
        <v>#REF!</v>
      </c>
      <c r="AG261" s="61" t="str">
        <f t="shared" si="107"/>
        <v>252</v>
      </c>
      <c r="AH261" s="62" t="str">
        <f t="shared" si="108"/>
        <v>Rockport</v>
      </c>
      <c r="AI261" s="63">
        <f t="shared" si="109"/>
        <v>2.0637902367014127</v>
      </c>
      <c r="AJ261" s="64">
        <f t="shared" si="86"/>
        <v>100</v>
      </c>
      <c r="AK261" s="63">
        <f t="shared" si="110"/>
        <v>3.3700000000000001E-2</v>
      </c>
      <c r="AL261" s="57" t="e">
        <f t="shared" si="87"/>
        <v>#REF!</v>
      </c>
      <c r="AM261" s="65" t="e">
        <f t="shared" si="111"/>
        <v>#REF!</v>
      </c>
      <c r="AR261" s="49"/>
    </row>
    <row r="262" spans="1:44" ht="12.75" customHeight="1" x14ac:dyDescent="0.3">
      <c r="A262" s="48">
        <v>253</v>
      </c>
      <c r="B262" s="48" t="s">
        <v>316</v>
      </c>
      <c r="C262" s="49">
        <v>518012800</v>
      </c>
      <c r="D262" s="49">
        <f t="shared" si="88"/>
        <v>1394091.6028250006</v>
      </c>
      <c r="E262" s="59">
        <v>14641000</v>
      </c>
      <c r="F262" s="49">
        <f t="shared" si="112"/>
        <v>190754.41085075942</v>
      </c>
      <c r="G262" s="49">
        <f t="shared" si="89"/>
        <v>1584846</v>
      </c>
      <c r="H262" s="50">
        <v>704404.78000000014</v>
      </c>
      <c r="I262" s="51">
        <f t="shared" si="90"/>
        <v>2.2499080713222868</v>
      </c>
      <c r="J262" s="28">
        <f t="shared" si="91"/>
        <v>704405</v>
      </c>
      <c r="K262" s="28">
        <f t="shared" si="92"/>
        <v>704405</v>
      </c>
      <c r="L262" s="52">
        <f t="shared" si="93"/>
        <v>100</v>
      </c>
      <c r="M262" s="91"/>
      <c r="N262" s="53">
        <v>647001</v>
      </c>
      <c r="O262" s="54">
        <v>6.3399999999999998E-2</v>
      </c>
      <c r="P262" s="28">
        <f t="shared" si="94"/>
        <v>688021</v>
      </c>
      <c r="Q262" s="55">
        <f t="shared" si="95"/>
        <v>97.674095851535796</v>
      </c>
      <c r="R262" s="55">
        <f t="shared" si="96"/>
        <v>2.325904148464204</v>
      </c>
      <c r="S262" s="56">
        <f t="shared" si="97"/>
        <v>0</v>
      </c>
      <c r="T262" s="28">
        <f t="shared" si="98"/>
        <v>0</v>
      </c>
      <c r="U262" s="57">
        <f t="shared" si="99"/>
        <v>0</v>
      </c>
      <c r="V262" s="57" t="e">
        <f t="shared" si="85"/>
        <v>#REF!</v>
      </c>
      <c r="W262" s="57">
        <f t="shared" si="100"/>
        <v>16384</v>
      </c>
      <c r="X262" s="50" t="e">
        <f t="shared" si="101"/>
        <v>#REF!</v>
      </c>
      <c r="Y262" s="58" t="e">
        <f t="shared" si="102"/>
        <v>#REF!</v>
      </c>
      <c r="AA262" s="28">
        <f t="shared" si="103"/>
        <v>-16384</v>
      </c>
      <c r="AB262" s="28">
        <f t="shared" si="104"/>
        <v>0</v>
      </c>
      <c r="AC262" s="28">
        <f t="shared" si="105"/>
        <v>0</v>
      </c>
      <c r="AD262" s="55" t="e">
        <f t="shared" si="106"/>
        <v>#REF!</v>
      </c>
      <c r="AG262" s="61" t="str">
        <f t="shared" si="107"/>
        <v>253</v>
      </c>
      <c r="AH262" s="62" t="str">
        <f t="shared" si="108"/>
        <v>Rowe</v>
      </c>
      <c r="AI262" s="63">
        <f t="shared" si="109"/>
        <v>2.2499080713222868</v>
      </c>
      <c r="AJ262" s="64">
        <f t="shared" si="86"/>
        <v>100</v>
      </c>
      <c r="AK262" s="63">
        <f t="shared" si="110"/>
        <v>6.3399999999999998E-2</v>
      </c>
      <c r="AL262" s="57" t="e">
        <f t="shared" si="87"/>
        <v>#REF!</v>
      </c>
      <c r="AM262" s="65" t="e">
        <f t="shared" si="111"/>
        <v>#REF!</v>
      </c>
      <c r="AR262" s="49"/>
    </row>
    <row r="263" spans="1:44" ht="12.75" customHeight="1" x14ac:dyDescent="0.3">
      <c r="A263" s="48">
        <v>254</v>
      </c>
      <c r="B263" s="48" t="s">
        <v>317</v>
      </c>
      <c r="C263" s="49">
        <v>1820808600</v>
      </c>
      <c r="D263" s="49">
        <f t="shared" si="88"/>
        <v>4900214.7815875318</v>
      </c>
      <c r="E263" s="59">
        <v>449886000</v>
      </c>
      <c r="F263" s="49">
        <f t="shared" si="112"/>
        <v>5861467.0364049422</v>
      </c>
      <c r="G263" s="49">
        <f t="shared" si="89"/>
        <v>10761682</v>
      </c>
      <c r="H263" s="50">
        <v>10491647.932827422</v>
      </c>
      <c r="I263" s="51">
        <f t="shared" si="90"/>
        <v>1.025738003114617</v>
      </c>
      <c r="J263" s="28">
        <f t="shared" si="91"/>
        <v>10491648</v>
      </c>
      <c r="K263" s="28">
        <f t="shared" si="92"/>
        <v>10491648</v>
      </c>
      <c r="L263" s="52">
        <f t="shared" si="93"/>
        <v>100</v>
      </c>
      <c r="M263" s="91"/>
      <c r="N263" s="53">
        <v>8128810</v>
      </c>
      <c r="O263" s="54">
        <v>7.2800000000000004E-2</v>
      </c>
      <c r="P263" s="28">
        <f t="shared" si="94"/>
        <v>8720587</v>
      </c>
      <c r="Q263" s="55">
        <f t="shared" si="95"/>
        <v>83.119325541930053</v>
      </c>
      <c r="R263" s="55">
        <f t="shared" si="96"/>
        <v>16.880674458069947</v>
      </c>
      <c r="S263" s="56">
        <f t="shared" si="97"/>
        <v>0.02</v>
      </c>
      <c r="T263" s="28">
        <f t="shared" si="98"/>
        <v>162576</v>
      </c>
      <c r="U263" s="57">
        <f t="shared" si="99"/>
        <v>0</v>
      </c>
      <c r="V263" s="57" t="e">
        <f t="shared" si="85"/>
        <v>#REF!</v>
      </c>
      <c r="W263" s="57">
        <f t="shared" si="100"/>
        <v>0</v>
      </c>
      <c r="X263" s="50" t="e">
        <f t="shared" si="101"/>
        <v>#REF!</v>
      </c>
      <c r="Y263" s="58" t="e">
        <f t="shared" si="102"/>
        <v>#REF!</v>
      </c>
      <c r="AA263" s="28">
        <f t="shared" si="103"/>
        <v>-1771061</v>
      </c>
      <c r="AB263" s="28">
        <f t="shared" si="104"/>
        <v>-1608485</v>
      </c>
      <c r="AC263" s="28">
        <f t="shared" si="105"/>
        <v>0</v>
      </c>
      <c r="AD263" s="55" t="e">
        <f t="shared" si="106"/>
        <v>#REF!</v>
      </c>
      <c r="AG263" s="61" t="str">
        <f t="shared" si="107"/>
        <v>254</v>
      </c>
      <c r="AH263" s="62" t="str">
        <f t="shared" si="108"/>
        <v>Rowley</v>
      </c>
      <c r="AI263" s="63">
        <f t="shared" si="109"/>
        <v>1.025738003114617</v>
      </c>
      <c r="AJ263" s="64">
        <f t="shared" si="86"/>
        <v>100</v>
      </c>
      <c r="AK263" s="63">
        <f t="shared" si="110"/>
        <v>7.2800000000000004E-2</v>
      </c>
      <c r="AL263" s="57" t="e">
        <f t="shared" si="87"/>
        <v>#REF!</v>
      </c>
      <c r="AM263" s="65" t="e">
        <f t="shared" si="111"/>
        <v>#REF!</v>
      </c>
      <c r="AR263" s="49"/>
    </row>
    <row r="264" spans="1:44" ht="12.75" customHeight="1" x14ac:dyDescent="0.3">
      <c r="A264" s="48">
        <v>255</v>
      </c>
      <c r="B264" s="48" t="s">
        <v>318</v>
      </c>
      <c r="C264" s="49">
        <v>245698400</v>
      </c>
      <c r="D264" s="49">
        <f t="shared" si="88"/>
        <v>661230.91218506219</v>
      </c>
      <c r="E264" s="59">
        <v>38293000</v>
      </c>
      <c r="F264" s="49">
        <f t="shared" si="112"/>
        <v>498911.18466690322</v>
      </c>
      <c r="G264" s="49">
        <f t="shared" si="89"/>
        <v>1160142</v>
      </c>
      <c r="H264" s="50">
        <v>2162484.2282643956</v>
      </c>
      <c r="I264" s="51">
        <f t="shared" si="90"/>
        <v>0.5364857624562317</v>
      </c>
      <c r="J264" s="28">
        <f t="shared" si="91"/>
        <v>2162484</v>
      </c>
      <c r="K264" s="28">
        <f t="shared" si="92"/>
        <v>1160142</v>
      </c>
      <c r="L264" s="52">
        <f t="shared" si="93"/>
        <v>53.65</v>
      </c>
      <c r="M264" s="91"/>
      <c r="N264" s="53">
        <v>757633</v>
      </c>
      <c r="O264" s="54">
        <v>4.3700000000000003E-2</v>
      </c>
      <c r="P264" s="28">
        <f t="shared" si="94"/>
        <v>790742</v>
      </c>
      <c r="Q264" s="55">
        <f t="shared" si="95"/>
        <v>36.56637073532081</v>
      </c>
      <c r="R264" s="55">
        <f t="shared" si="96"/>
        <v>17.083629264679189</v>
      </c>
      <c r="S264" s="56">
        <f t="shared" si="97"/>
        <v>0.02</v>
      </c>
      <c r="T264" s="28">
        <f t="shared" si="98"/>
        <v>15153</v>
      </c>
      <c r="U264" s="57">
        <f t="shared" si="99"/>
        <v>0</v>
      </c>
      <c r="V264" s="57" t="e">
        <f t="shared" si="85"/>
        <v>#REF!</v>
      </c>
      <c r="W264" s="57">
        <f t="shared" si="100"/>
        <v>0</v>
      </c>
      <c r="X264" s="50" t="e">
        <f t="shared" si="101"/>
        <v>#REF!</v>
      </c>
      <c r="Y264" s="58" t="e">
        <f t="shared" si="102"/>
        <v>#REF!</v>
      </c>
      <c r="AA264" s="28">
        <f t="shared" si="103"/>
        <v>-369400</v>
      </c>
      <c r="AB264" s="28">
        <f t="shared" si="104"/>
        <v>-354247</v>
      </c>
      <c r="AC264" s="28">
        <f t="shared" si="105"/>
        <v>0</v>
      </c>
      <c r="AD264" s="55" t="e">
        <f t="shared" si="106"/>
        <v>#REF!</v>
      </c>
      <c r="AG264" s="61" t="str">
        <f t="shared" si="107"/>
        <v>255</v>
      </c>
      <c r="AH264" s="62" t="str">
        <f t="shared" si="108"/>
        <v>Royalston</v>
      </c>
      <c r="AI264" s="63">
        <f t="shared" si="109"/>
        <v>0.5364857624562317</v>
      </c>
      <c r="AJ264" s="64">
        <f t="shared" si="86"/>
        <v>53.65</v>
      </c>
      <c r="AK264" s="63">
        <f t="shared" si="110"/>
        <v>4.3700000000000003E-2</v>
      </c>
      <c r="AL264" s="57" t="e">
        <f t="shared" si="87"/>
        <v>#REF!</v>
      </c>
      <c r="AM264" s="65" t="e">
        <f t="shared" si="111"/>
        <v>#REF!</v>
      </c>
      <c r="AR264" s="49"/>
    </row>
    <row r="265" spans="1:44" ht="12.75" customHeight="1" x14ac:dyDescent="0.3">
      <c r="A265" s="48">
        <v>256</v>
      </c>
      <c r="B265" s="48" t="s">
        <v>319</v>
      </c>
      <c r="C265" s="49">
        <v>240358400</v>
      </c>
      <c r="D265" s="49">
        <f t="shared" si="88"/>
        <v>646859.74382959772</v>
      </c>
      <c r="E265" s="59">
        <v>64019000</v>
      </c>
      <c r="F265" s="49">
        <f t="shared" si="112"/>
        <v>834089.65427598986</v>
      </c>
      <c r="G265" s="49">
        <f t="shared" si="89"/>
        <v>1480949</v>
      </c>
      <c r="H265" s="50">
        <v>3408550.2200242309</v>
      </c>
      <c r="I265" s="51">
        <f t="shared" si="90"/>
        <v>0.43448061621620238</v>
      </c>
      <c r="J265" s="28">
        <f t="shared" si="91"/>
        <v>3408550</v>
      </c>
      <c r="K265" s="28">
        <f t="shared" si="92"/>
        <v>1480949</v>
      </c>
      <c r="L265" s="52">
        <f t="shared" si="93"/>
        <v>43.45</v>
      </c>
      <c r="M265" s="91"/>
      <c r="N265" s="53">
        <v>1391544</v>
      </c>
      <c r="O265" s="54">
        <v>3.4000000000000002E-2</v>
      </c>
      <c r="P265" s="28">
        <f t="shared" si="94"/>
        <v>1438856</v>
      </c>
      <c r="Q265" s="55">
        <f t="shared" si="95"/>
        <v>42.213137760070069</v>
      </c>
      <c r="R265" s="55">
        <f t="shared" si="96"/>
        <v>1.236862239929934</v>
      </c>
      <c r="S265" s="56">
        <f t="shared" si="97"/>
        <v>0</v>
      </c>
      <c r="T265" s="28">
        <f t="shared" si="98"/>
        <v>0</v>
      </c>
      <c r="U265" s="57">
        <f t="shared" si="99"/>
        <v>0</v>
      </c>
      <c r="V265" s="57" t="e">
        <f t="shared" si="85"/>
        <v>#REF!</v>
      </c>
      <c r="W265" s="57">
        <f t="shared" si="100"/>
        <v>0</v>
      </c>
      <c r="X265" s="50" t="e">
        <f t="shared" si="101"/>
        <v>#REF!</v>
      </c>
      <c r="Y265" s="58" t="e">
        <f t="shared" si="102"/>
        <v>#REF!</v>
      </c>
      <c r="AA265" s="28">
        <f t="shared" si="103"/>
        <v>-42093</v>
      </c>
      <c r="AB265" s="28">
        <f t="shared" si="104"/>
        <v>-42093</v>
      </c>
      <c r="AC265" s="28">
        <f t="shared" si="105"/>
        <v>0</v>
      </c>
      <c r="AD265" s="55" t="e">
        <f t="shared" si="106"/>
        <v>#REF!</v>
      </c>
      <c r="AG265" s="61" t="str">
        <f t="shared" si="107"/>
        <v>256</v>
      </c>
      <c r="AH265" s="62" t="str">
        <f t="shared" si="108"/>
        <v>Russell</v>
      </c>
      <c r="AI265" s="63">
        <f t="shared" si="109"/>
        <v>0.43448061621620238</v>
      </c>
      <c r="AJ265" s="64">
        <f t="shared" si="86"/>
        <v>43.45</v>
      </c>
      <c r="AK265" s="63">
        <f t="shared" si="110"/>
        <v>3.4000000000000002E-2</v>
      </c>
      <c r="AL265" s="57" t="e">
        <f t="shared" si="87"/>
        <v>#REF!</v>
      </c>
      <c r="AM265" s="65" t="e">
        <f t="shared" si="111"/>
        <v>#REF!</v>
      </c>
      <c r="AR265" s="49"/>
    </row>
    <row r="266" spans="1:44" ht="12.75" customHeight="1" x14ac:dyDescent="0.3">
      <c r="A266" s="48">
        <v>257</v>
      </c>
      <c r="B266" s="48" t="s">
        <v>320</v>
      </c>
      <c r="C266" s="49">
        <v>1551643700</v>
      </c>
      <c r="D266" s="49">
        <f t="shared" si="88"/>
        <v>4175830.119924285</v>
      </c>
      <c r="E266" s="59">
        <v>437683000</v>
      </c>
      <c r="F266" s="49">
        <f t="shared" si="112"/>
        <v>5702476.798332965</v>
      </c>
      <c r="G266" s="49">
        <f t="shared" si="89"/>
        <v>9878307</v>
      </c>
      <c r="H266" s="50">
        <v>22985435.774109866</v>
      </c>
      <c r="I266" s="51">
        <f t="shared" si="90"/>
        <v>0.42976374679511803</v>
      </c>
      <c r="J266" s="28">
        <f t="shared" si="91"/>
        <v>22985436</v>
      </c>
      <c r="K266" s="28">
        <f t="shared" si="92"/>
        <v>9878307</v>
      </c>
      <c r="L266" s="52">
        <f t="shared" si="93"/>
        <v>42.98</v>
      </c>
      <c r="M266" s="91"/>
      <c r="N266" s="53">
        <v>9812113</v>
      </c>
      <c r="O266" s="54">
        <v>4.7199999999999999E-2</v>
      </c>
      <c r="P266" s="28">
        <f t="shared" si="94"/>
        <v>10275245</v>
      </c>
      <c r="Q266" s="55">
        <f t="shared" si="95"/>
        <v>44.703285597803372</v>
      </c>
      <c r="R266" s="55">
        <f t="shared" si="96"/>
        <v>0</v>
      </c>
      <c r="S266" s="56">
        <f t="shared" si="97"/>
        <v>0</v>
      </c>
      <c r="T266" s="28">
        <f t="shared" si="98"/>
        <v>0</v>
      </c>
      <c r="U266" s="57">
        <f t="shared" si="99"/>
        <v>396938</v>
      </c>
      <c r="V266" s="57" t="e">
        <f t="shared" ref="V266:V329" si="113">MAX(U266*(V$5),0)</f>
        <v>#REF!</v>
      </c>
      <c r="W266" s="57">
        <f t="shared" si="100"/>
        <v>0</v>
      </c>
      <c r="X266" s="50" t="e">
        <f t="shared" si="101"/>
        <v>#REF!</v>
      </c>
      <c r="Y266" s="58" t="e">
        <f t="shared" si="102"/>
        <v>#REF!</v>
      </c>
      <c r="AA266" s="28">
        <f t="shared" si="103"/>
        <v>0</v>
      </c>
      <c r="AB266" s="28">
        <f t="shared" si="104"/>
        <v>0</v>
      </c>
      <c r="AC266" s="28" t="e">
        <f t="shared" si="105"/>
        <v>#REF!</v>
      </c>
      <c r="AD266" s="55" t="e">
        <f t="shared" si="106"/>
        <v>#REF!</v>
      </c>
      <c r="AG266" s="61" t="str">
        <f t="shared" si="107"/>
        <v>257</v>
      </c>
      <c r="AH266" s="62" t="str">
        <f t="shared" si="108"/>
        <v>Rutland</v>
      </c>
      <c r="AI266" s="63">
        <f t="shared" si="109"/>
        <v>0.42976374679511803</v>
      </c>
      <c r="AJ266" s="64">
        <f t="shared" ref="AJ266:AJ330" si="114">L266</f>
        <v>42.98</v>
      </c>
      <c r="AK266" s="63">
        <f t="shared" si="110"/>
        <v>4.7199999999999999E-2</v>
      </c>
      <c r="AL266" s="57" t="e">
        <f t="shared" ref="AL266:AL330" si="115">X266</f>
        <v>#REF!</v>
      </c>
      <c r="AM266" s="65" t="e">
        <f t="shared" si="111"/>
        <v>#REF!</v>
      </c>
      <c r="AR266" s="49"/>
    </row>
    <row r="267" spans="1:44" ht="12.75" customHeight="1" x14ac:dyDescent="0.3">
      <c r="A267" s="48">
        <v>258</v>
      </c>
      <c r="B267" s="48" t="s">
        <v>321</v>
      </c>
      <c r="C267" s="49">
        <v>9326697900</v>
      </c>
      <c r="D267" s="49">
        <f t="shared" ref="D267:D330" si="116">D$5*C267</f>
        <v>25100289.46094685</v>
      </c>
      <c r="E267" s="59">
        <v>1844756000</v>
      </c>
      <c r="F267" s="49">
        <f t="shared" si="112"/>
        <v>24034925.479366407</v>
      </c>
      <c r="G267" s="49">
        <f t="shared" ref="G267:G330" si="117">ROUND(D267+F267,0)</f>
        <v>49135215</v>
      </c>
      <c r="H267" s="50">
        <v>82857846.766469866</v>
      </c>
      <c r="I267" s="51">
        <f t="shared" ref="I267:I330" si="118">IF(H267=0,0,G267/H267)</f>
        <v>0.59300617765852415</v>
      </c>
      <c r="J267" s="28">
        <f t="shared" ref="J267:J330" si="119">ROUND(H267*$J$9,0)</f>
        <v>82857847</v>
      </c>
      <c r="K267" s="28">
        <f t="shared" ref="K267:K330" si="120">MIN(G267,J267)</f>
        <v>49135215</v>
      </c>
      <c r="L267" s="52">
        <f t="shared" ref="L267:L330" si="121">IF(H267&gt;0, ROUND((K267*100/H267), 2), 0)</f>
        <v>59.3</v>
      </c>
      <c r="M267" s="91"/>
      <c r="N267" s="53">
        <v>47626435</v>
      </c>
      <c r="O267" s="54">
        <v>3.8699999999999998E-2</v>
      </c>
      <c r="P267" s="28">
        <f t="shared" ref="P267:P330" si="122">ROUND(N267*(1+O267),0)</f>
        <v>49469578</v>
      </c>
      <c r="Q267" s="55">
        <f t="shared" ref="Q267:Q330" si="123">IF(H267=0,0,P267*100/H267)</f>
        <v>59.704155889335617</v>
      </c>
      <c r="R267" s="55">
        <f t="shared" ref="R267:R330" si="124">IF(L267&gt;Q267,L267-Q267,0)</f>
        <v>0</v>
      </c>
      <c r="S267" s="56">
        <f t="shared" ref="S267:S330" si="125">IF(AND(R267&gt;$T$4,R267&lt;=$T$5),$S$4,IF(R267&gt;$T$5,$S$5,0))</f>
        <v>0</v>
      </c>
      <c r="T267" s="28">
        <f t="shared" ref="T267:T330" si="126">ROUND(S267*N267,0)</f>
        <v>0</v>
      </c>
      <c r="U267" s="57">
        <f t="shared" ref="U267:U330" si="127">MAX(P267-K267,0)</f>
        <v>334363</v>
      </c>
      <c r="V267" s="57" t="e">
        <f t="shared" si="113"/>
        <v>#REF!</v>
      </c>
      <c r="W267" s="57">
        <f t="shared" ref="W267:W330" si="128">IF(AND(I267&gt;1.75,$W$5=1),MAX(K267-(P267+T267),0),0)</f>
        <v>0</v>
      </c>
      <c r="X267" s="50" t="e">
        <f t="shared" ref="X267:X330" si="129">MIN(H267*1,ROUND(P267+T267-V267+W267,0))</f>
        <v>#REF!</v>
      </c>
      <c r="Y267" s="58" t="e">
        <f t="shared" ref="Y267:Y330" si="130">IF(H267=0,0,X267*100/H267)</f>
        <v>#REF!</v>
      </c>
      <c r="AA267" s="28">
        <f t="shared" ref="AA267:AA330" si="131">IF(Q267&lt;L267, P267-K267, 0)</f>
        <v>0</v>
      </c>
      <c r="AB267" s="28">
        <f t="shared" ref="AB267:AB330" si="132">-1*MAX(K267-(P267+T267+W267),0)</f>
        <v>0</v>
      </c>
      <c r="AC267" s="28" t="e">
        <f t="shared" ref="AC267:AC330" si="133">IF(Q267&gt;L267, X267-K267,0)</f>
        <v>#REF!</v>
      </c>
      <c r="AD267" s="55" t="e">
        <f t="shared" ref="AD267:AD330" si="134">Y267-L267</f>
        <v>#REF!</v>
      </c>
      <c r="AG267" s="61" t="str">
        <f t="shared" ref="AG267:AG330" si="135">TEXT(A267,"000")</f>
        <v>258</v>
      </c>
      <c r="AH267" s="62" t="str">
        <f t="shared" ref="AH267:AH330" si="136">B267</f>
        <v>Salem</v>
      </c>
      <c r="AI267" s="63">
        <f t="shared" ref="AI267:AI330" si="137">I267</f>
        <v>0.59300617765852415</v>
      </c>
      <c r="AJ267" s="64">
        <f t="shared" si="114"/>
        <v>59.3</v>
      </c>
      <c r="AK267" s="63">
        <f t="shared" ref="AK267:AK330" si="138">O267</f>
        <v>3.8699999999999998E-2</v>
      </c>
      <c r="AL267" s="57" t="e">
        <f t="shared" si="115"/>
        <v>#REF!</v>
      </c>
      <c r="AM267" s="65" t="e">
        <f t="shared" ref="AM267:AM330" si="139">AD267</f>
        <v>#REF!</v>
      </c>
      <c r="AR267" s="49"/>
    </row>
    <row r="268" spans="1:44" ht="12.75" customHeight="1" x14ac:dyDescent="0.3">
      <c r="A268" s="48">
        <v>259</v>
      </c>
      <c r="B268" s="48" t="s">
        <v>322</v>
      </c>
      <c r="C268" s="49">
        <v>2730710800</v>
      </c>
      <c r="D268" s="49">
        <f t="shared" si="116"/>
        <v>7348970.9057836793</v>
      </c>
      <c r="E268" s="59">
        <v>456447000</v>
      </c>
      <c r="F268" s="49">
        <f t="shared" ref="F268:F331" si="140">E268*F$5</f>
        <v>5946948.8811964067</v>
      </c>
      <c r="G268" s="49">
        <f t="shared" si="117"/>
        <v>13295920</v>
      </c>
      <c r="H268" s="50">
        <v>12658585.270954065</v>
      </c>
      <c r="I268" s="51">
        <f t="shared" si="118"/>
        <v>1.0503480219474715</v>
      </c>
      <c r="J268" s="28">
        <f t="shared" si="119"/>
        <v>12658585</v>
      </c>
      <c r="K268" s="28">
        <f t="shared" si="120"/>
        <v>12658585</v>
      </c>
      <c r="L268" s="52">
        <f t="shared" si="121"/>
        <v>100</v>
      </c>
      <c r="M268" s="91"/>
      <c r="N268" s="53">
        <v>10252782</v>
      </c>
      <c r="O268" s="54">
        <v>4.2700000000000002E-2</v>
      </c>
      <c r="P268" s="28">
        <f t="shared" si="122"/>
        <v>10690576</v>
      </c>
      <c r="Q268" s="55">
        <f t="shared" si="123"/>
        <v>84.45316574617712</v>
      </c>
      <c r="R268" s="55">
        <f t="shared" si="124"/>
        <v>15.54683425382288</v>
      </c>
      <c r="S268" s="56">
        <f t="shared" si="125"/>
        <v>0.02</v>
      </c>
      <c r="T268" s="28">
        <f t="shared" si="126"/>
        <v>205056</v>
      </c>
      <c r="U268" s="57">
        <f t="shared" si="127"/>
        <v>0</v>
      </c>
      <c r="V268" s="57" t="e">
        <f t="shared" si="113"/>
        <v>#REF!</v>
      </c>
      <c r="W268" s="57">
        <f t="shared" si="128"/>
        <v>0</v>
      </c>
      <c r="X268" s="50" t="e">
        <f t="shared" si="129"/>
        <v>#REF!</v>
      </c>
      <c r="Y268" s="58" t="e">
        <f t="shared" si="130"/>
        <v>#REF!</v>
      </c>
      <c r="AA268" s="28">
        <f t="shared" si="131"/>
        <v>-1968009</v>
      </c>
      <c r="AB268" s="28">
        <f t="shared" si="132"/>
        <v>-1762953</v>
      </c>
      <c r="AC268" s="28">
        <f t="shared" si="133"/>
        <v>0</v>
      </c>
      <c r="AD268" s="55" t="e">
        <f t="shared" si="134"/>
        <v>#REF!</v>
      </c>
      <c r="AG268" s="61" t="str">
        <f t="shared" si="135"/>
        <v>259</v>
      </c>
      <c r="AH268" s="62" t="str">
        <f t="shared" si="136"/>
        <v>Salisbury</v>
      </c>
      <c r="AI268" s="63">
        <f t="shared" si="137"/>
        <v>1.0503480219474715</v>
      </c>
      <c r="AJ268" s="64">
        <f t="shared" si="114"/>
        <v>100</v>
      </c>
      <c r="AK268" s="63">
        <f t="shared" si="138"/>
        <v>4.2700000000000002E-2</v>
      </c>
      <c r="AL268" s="57" t="e">
        <f t="shared" si="115"/>
        <v>#REF!</v>
      </c>
      <c r="AM268" s="65" t="e">
        <f t="shared" si="139"/>
        <v>#REF!</v>
      </c>
      <c r="AR268" s="49"/>
    </row>
    <row r="269" spans="1:44" ht="12.75" customHeight="1" x14ac:dyDescent="0.3">
      <c r="A269" s="48">
        <v>260</v>
      </c>
      <c r="B269" s="48" t="s">
        <v>323</v>
      </c>
      <c r="C269" s="49">
        <v>345228600</v>
      </c>
      <c r="D269" s="49">
        <f t="shared" si="116"/>
        <v>929089.57522870298</v>
      </c>
      <c r="E269" s="59">
        <v>28351000</v>
      </c>
      <c r="F269" s="49">
        <f t="shared" si="140"/>
        <v>369379.02479542932</v>
      </c>
      <c r="G269" s="49">
        <f t="shared" si="117"/>
        <v>1298469</v>
      </c>
      <c r="H269" s="50">
        <v>1339562.4058028425</v>
      </c>
      <c r="I269" s="51">
        <f t="shared" si="118"/>
        <v>0.96932326136891411</v>
      </c>
      <c r="J269" s="28">
        <f t="shared" si="119"/>
        <v>1339562</v>
      </c>
      <c r="K269" s="28">
        <f t="shared" si="120"/>
        <v>1298469</v>
      </c>
      <c r="L269" s="52">
        <f t="shared" si="121"/>
        <v>96.93</v>
      </c>
      <c r="M269" s="91"/>
      <c r="N269" s="53">
        <v>964037</v>
      </c>
      <c r="O269" s="54">
        <v>3.5499999999999997E-2</v>
      </c>
      <c r="P269" s="28">
        <f t="shared" si="122"/>
        <v>998260</v>
      </c>
      <c r="Q269" s="55">
        <f t="shared" si="123"/>
        <v>74.521350828870936</v>
      </c>
      <c r="R269" s="55">
        <f t="shared" si="124"/>
        <v>22.408649171129071</v>
      </c>
      <c r="S269" s="56">
        <f t="shared" si="125"/>
        <v>0.02</v>
      </c>
      <c r="T269" s="28">
        <f t="shared" si="126"/>
        <v>19281</v>
      </c>
      <c r="U269" s="57">
        <f t="shared" si="127"/>
        <v>0</v>
      </c>
      <c r="V269" s="57" t="e">
        <f t="shared" si="113"/>
        <v>#REF!</v>
      </c>
      <c r="W269" s="57">
        <f t="shared" si="128"/>
        <v>0</v>
      </c>
      <c r="X269" s="50" t="e">
        <f t="shared" si="129"/>
        <v>#REF!</v>
      </c>
      <c r="Y269" s="58" t="e">
        <f t="shared" si="130"/>
        <v>#REF!</v>
      </c>
      <c r="AA269" s="28">
        <f t="shared" si="131"/>
        <v>-300209</v>
      </c>
      <c r="AB269" s="28">
        <f t="shared" si="132"/>
        <v>-280928</v>
      </c>
      <c r="AC269" s="28">
        <f t="shared" si="133"/>
        <v>0</v>
      </c>
      <c r="AD269" s="55" t="e">
        <f t="shared" si="134"/>
        <v>#REF!</v>
      </c>
      <c r="AG269" s="61" t="str">
        <f t="shared" si="135"/>
        <v>260</v>
      </c>
      <c r="AH269" s="62" t="str">
        <f t="shared" si="136"/>
        <v>Sandisfield</v>
      </c>
      <c r="AI269" s="63">
        <f t="shared" si="137"/>
        <v>0.96932326136891411</v>
      </c>
      <c r="AJ269" s="64">
        <f t="shared" si="114"/>
        <v>96.93</v>
      </c>
      <c r="AK269" s="63">
        <f t="shared" si="138"/>
        <v>3.5499999999999997E-2</v>
      </c>
      <c r="AL269" s="57" t="e">
        <f t="shared" si="115"/>
        <v>#REF!</v>
      </c>
      <c r="AM269" s="65" t="e">
        <f t="shared" si="139"/>
        <v>#REF!</v>
      </c>
      <c r="AR269" s="49"/>
    </row>
    <row r="270" spans="1:44" ht="12.75" customHeight="1" x14ac:dyDescent="0.3">
      <c r="A270" s="48">
        <v>261</v>
      </c>
      <c r="B270" s="48" t="s">
        <v>324</v>
      </c>
      <c r="C270" s="49">
        <v>7579755600</v>
      </c>
      <c r="D270" s="49">
        <f t="shared" si="116"/>
        <v>20398865.884058803</v>
      </c>
      <c r="E270" s="59">
        <v>1134185000</v>
      </c>
      <c r="F270" s="49">
        <f t="shared" si="140"/>
        <v>14777050.16534175</v>
      </c>
      <c r="G270" s="49">
        <f t="shared" si="117"/>
        <v>35175916</v>
      </c>
      <c r="H270" s="50">
        <v>33241900.55347852</v>
      </c>
      <c r="I270" s="51">
        <f t="shared" si="118"/>
        <v>1.058180050307596</v>
      </c>
      <c r="J270" s="28">
        <f t="shared" si="119"/>
        <v>33241901</v>
      </c>
      <c r="K270" s="28">
        <f t="shared" si="120"/>
        <v>33241901</v>
      </c>
      <c r="L270" s="52">
        <f t="shared" si="121"/>
        <v>100</v>
      </c>
      <c r="M270" s="91"/>
      <c r="N270" s="53">
        <v>27068665</v>
      </c>
      <c r="O270" s="54">
        <v>4.3700000000000003E-2</v>
      </c>
      <c r="P270" s="28">
        <f t="shared" si="122"/>
        <v>28251566</v>
      </c>
      <c r="Q270" s="55">
        <f t="shared" si="123"/>
        <v>84.987818174083557</v>
      </c>
      <c r="R270" s="55">
        <f t="shared" si="124"/>
        <v>15.012181825916443</v>
      </c>
      <c r="S270" s="56">
        <f t="shared" si="125"/>
        <v>0.02</v>
      </c>
      <c r="T270" s="28">
        <f t="shared" si="126"/>
        <v>541373</v>
      </c>
      <c r="U270" s="57">
        <f t="shared" si="127"/>
        <v>0</v>
      </c>
      <c r="V270" s="57" t="e">
        <f t="shared" si="113"/>
        <v>#REF!</v>
      </c>
      <c r="W270" s="57">
        <f t="shared" si="128"/>
        <v>0</v>
      </c>
      <c r="X270" s="50" t="e">
        <f t="shared" si="129"/>
        <v>#REF!</v>
      </c>
      <c r="Y270" s="58" t="e">
        <f t="shared" si="130"/>
        <v>#REF!</v>
      </c>
      <c r="AA270" s="28">
        <f t="shared" si="131"/>
        <v>-4990335</v>
      </c>
      <c r="AB270" s="28">
        <f t="shared" si="132"/>
        <v>-4448962</v>
      </c>
      <c r="AC270" s="28">
        <f t="shared" si="133"/>
        <v>0</v>
      </c>
      <c r="AD270" s="55" t="e">
        <f t="shared" si="134"/>
        <v>#REF!</v>
      </c>
      <c r="AG270" s="61" t="str">
        <f t="shared" si="135"/>
        <v>261</v>
      </c>
      <c r="AH270" s="62" t="str">
        <f t="shared" si="136"/>
        <v>Sandwich</v>
      </c>
      <c r="AI270" s="63">
        <f t="shared" si="137"/>
        <v>1.058180050307596</v>
      </c>
      <c r="AJ270" s="64">
        <f t="shared" si="114"/>
        <v>100</v>
      </c>
      <c r="AK270" s="63">
        <f t="shared" si="138"/>
        <v>4.3700000000000003E-2</v>
      </c>
      <c r="AL270" s="57" t="e">
        <f t="shared" si="115"/>
        <v>#REF!</v>
      </c>
      <c r="AM270" s="65" t="e">
        <f t="shared" si="139"/>
        <v>#REF!</v>
      </c>
      <c r="AR270" s="49"/>
    </row>
    <row r="271" spans="1:44" ht="12.75" customHeight="1" x14ac:dyDescent="0.3">
      <c r="A271" s="48">
        <v>262</v>
      </c>
      <c r="B271" s="48" t="s">
        <v>325</v>
      </c>
      <c r="C271" s="49">
        <v>7452151000</v>
      </c>
      <c r="D271" s="49">
        <f t="shared" si="116"/>
        <v>20055452.552685827</v>
      </c>
      <c r="E271" s="59">
        <v>1287144000</v>
      </c>
      <c r="F271" s="49">
        <f t="shared" si="140"/>
        <v>16769919.773245672</v>
      </c>
      <c r="G271" s="49">
        <f t="shared" si="117"/>
        <v>36825372</v>
      </c>
      <c r="H271" s="50">
        <v>53675222.24039194</v>
      </c>
      <c r="I271" s="51">
        <f t="shared" si="118"/>
        <v>0.68607768096557575</v>
      </c>
      <c r="J271" s="28">
        <f t="shared" si="119"/>
        <v>53675222</v>
      </c>
      <c r="K271" s="28">
        <f t="shared" si="120"/>
        <v>36825372</v>
      </c>
      <c r="L271" s="52">
        <f t="shared" si="121"/>
        <v>68.61</v>
      </c>
      <c r="M271" s="91"/>
      <c r="N271" s="53">
        <v>34337761</v>
      </c>
      <c r="O271" s="54">
        <v>4.5400000000000003E-2</v>
      </c>
      <c r="P271" s="28">
        <f t="shared" si="122"/>
        <v>35896695</v>
      </c>
      <c r="Q271" s="55">
        <f t="shared" si="123"/>
        <v>66.877589885388204</v>
      </c>
      <c r="R271" s="55">
        <f t="shared" si="124"/>
        <v>1.7324101146117954</v>
      </c>
      <c r="S271" s="56">
        <f t="shared" si="125"/>
        <v>0</v>
      </c>
      <c r="T271" s="28">
        <f t="shared" si="126"/>
        <v>0</v>
      </c>
      <c r="U271" s="57">
        <f t="shared" si="127"/>
        <v>0</v>
      </c>
      <c r="V271" s="57" t="e">
        <f t="shared" si="113"/>
        <v>#REF!</v>
      </c>
      <c r="W271" s="57">
        <f t="shared" si="128"/>
        <v>0</v>
      </c>
      <c r="X271" s="50" t="e">
        <f t="shared" si="129"/>
        <v>#REF!</v>
      </c>
      <c r="Y271" s="58" t="e">
        <f t="shared" si="130"/>
        <v>#REF!</v>
      </c>
      <c r="AA271" s="28">
        <f t="shared" si="131"/>
        <v>-928677</v>
      </c>
      <c r="AB271" s="28">
        <f t="shared" si="132"/>
        <v>-928677</v>
      </c>
      <c r="AC271" s="28">
        <f t="shared" si="133"/>
        <v>0</v>
      </c>
      <c r="AD271" s="55" t="e">
        <f t="shared" si="134"/>
        <v>#REF!</v>
      </c>
      <c r="AG271" s="61" t="str">
        <f t="shared" si="135"/>
        <v>262</v>
      </c>
      <c r="AH271" s="62" t="str">
        <f t="shared" si="136"/>
        <v>Saugus</v>
      </c>
      <c r="AI271" s="63">
        <f t="shared" si="137"/>
        <v>0.68607768096557575</v>
      </c>
      <c r="AJ271" s="64">
        <f t="shared" si="114"/>
        <v>68.61</v>
      </c>
      <c r="AK271" s="63">
        <f t="shared" si="138"/>
        <v>4.5400000000000003E-2</v>
      </c>
      <c r="AL271" s="57" t="e">
        <f t="shared" si="115"/>
        <v>#REF!</v>
      </c>
      <c r="AM271" s="65" t="e">
        <f t="shared" si="139"/>
        <v>#REF!</v>
      </c>
      <c r="AR271" s="49"/>
    </row>
    <row r="272" spans="1:44" ht="12.75" customHeight="1" x14ac:dyDescent="0.3">
      <c r="A272" s="48">
        <v>263</v>
      </c>
      <c r="B272" s="48" t="s">
        <v>326</v>
      </c>
      <c r="C272" s="49">
        <v>99612700</v>
      </c>
      <c r="D272" s="49">
        <f t="shared" si="116"/>
        <v>268080.68952104263</v>
      </c>
      <c r="E272" s="59">
        <v>23778000</v>
      </c>
      <c r="F272" s="49">
        <f t="shared" si="140"/>
        <v>309798.40046508826</v>
      </c>
      <c r="G272" s="49">
        <f t="shared" si="117"/>
        <v>577879</v>
      </c>
      <c r="H272" s="50">
        <v>895312.61554281134</v>
      </c>
      <c r="I272" s="51">
        <f t="shared" si="118"/>
        <v>0.64544941059458072</v>
      </c>
      <c r="J272" s="28">
        <f t="shared" si="119"/>
        <v>895313</v>
      </c>
      <c r="K272" s="28">
        <f t="shared" si="120"/>
        <v>577879</v>
      </c>
      <c r="L272" s="52">
        <f t="shared" si="121"/>
        <v>64.540000000000006</v>
      </c>
      <c r="M272" s="91"/>
      <c r="N272" s="53">
        <v>590290</v>
      </c>
      <c r="O272" s="54">
        <v>4.2599999999999999E-2</v>
      </c>
      <c r="P272" s="28">
        <f t="shared" si="122"/>
        <v>615436</v>
      </c>
      <c r="Q272" s="55">
        <f t="shared" si="123"/>
        <v>68.739788685639439</v>
      </c>
      <c r="R272" s="55">
        <f t="shared" si="124"/>
        <v>0</v>
      </c>
      <c r="S272" s="56">
        <f t="shared" si="125"/>
        <v>0</v>
      </c>
      <c r="T272" s="28">
        <f t="shared" si="126"/>
        <v>0</v>
      </c>
      <c r="U272" s="57">
        <f t="shared" si="127"/>
        <v>37557</v>
      </c>
      <c r="V272" s="57" t="e">
        <f t="shared" si="113"/>
        <v>#REF!</v>
      </c>
      <c r="W272" s="57">
        <f t="shared" si="128"/>
        <v>0</v>
      </c>
      <c r="X272" s="50" t="e">
        <f t="shared" si="129"/>
        <v>#REF!</v>
      </c>
      <c r="Y272" s="58" t="e">
        <f t="shared" si="130"/>
        <v>#REF!</v>
      </c>
      <c r="AA272" s="28">
        <f t="shared" si="131"/>
        <v>0</v>
      </c>
      <c r="AB272" s="28">
        <f t="shared" si="132"/>
        <v>0</v>
      </c>
      <c r="AC272" s="28" t="e">
        <f t="shared" si="133"/>
        <v>#REF!</v>
      </c>
      <c r="AD272" s="55" t="e">
        <f t="shared" si="134"/>
        <v>#REF!</v>
      </c>
      <c r="AG272" s="61" t="str">
        <f t="shared" si="135"/>
        <v>263</v>
      </c>
      <c r="AH272" s="62" t="str">
        <f t="shared" si="136"/>
        <v>Savoy</v>
      </c>
      <c r="AI272" s="63">
        <f t="shared" si="137"/>
        <v>0.64544941059458072</v>
      </c>
      <c r="AJ272" s="64">
        <f t="shared" si="114"/>
        <v>64.540000000000006</v>
      </c>
      <c r="AK272" s="63">
        <f t="shared" si="138"/>
        <v>4.2599999999999999E-2</v>
      </c>
      <c r="AL272" s="57" t="e">
        <f t="shared" si="115"/>
        <v>#REF!</v>
      </c>
      <c r="AM272" s="65" t="e">
        <f t="shared" si="139"/>
        <v>#REF!</v>
      </c>
      <c r="AR272" s="49"/>
    </row>
    <row r="273" spans="1:44" ht="12.75" customHeight="1" x14ac:dyDescent="0.3">
      <c r="A273" s="48">
        <v>264</v>
      </c>
      <c r="B273" s="48" t="s">
        <v>327</v>
      </c>
      <c r="C273" s="49">
        <v>8314552400</v>
      </c>
      <c r="D273" s="49">
        <f t="shared" si="116"/>
        <v>22376373.097515073</v>
      </c>
      <c r="E273" s="59">
        <v>1890550000</v>
      </c>
      <c r="F273" s="49">
        <f t="shared" si="140"/>
        <v>24631565.564777218</v>
      </c>
      <c r="G273" s="49">
        <f t="shared" si="117"/>
        <v>47007939</v>
      </c>
      <c r="H273" s="50">
        <v>37000232.093628041</v>
      </c>
      <c r="I273" s="51">
        <f t="shared" si="118"/>
        <v>1.2704768683895749</v>
      </c>
      <c r="J273" s="28">
        <f t="shared" si="119"/>
        <v>37000232</v>
      </c>
      <c r="K273" s="28">
        <f t="shared" si="120"/>
        <v>37000232</v>
      </c>
      <c r="L273" s="52">
        <f t="shared" si="121"/>
        <v>100</v>
      </c>
      <c r="M273" s="91"/>
      <c r="N273" s="53">
        <v>29847319</v>
      </c>
      <c r="O273" s="54">
        <v>4.8000000000000001E-2</v>
      </c>
      <c r="P273" s="28">
        <f t="shared" si="122"/>
        <v>31279990</v>
      </c>
      <c r="Q273" s="55">
        <f t="shared" si="123"/>
        <v>84.539983211042752</v>
      </c>
      <c r="R273" s="55">
        <f t="shared" si="124"/>
        <v>15.460016788957248</v>
      </c>
      <c r="S273" s="56">
        <f t="shared" si="125"/>
        <v>0.02</v>
      </c>
      <c r="T273" s="28">
        <f t="shared" si="126"/>
        <v>596946</v>
      </c>
      <c r="U273" s="57">
        <f t="shared" si="127"/>
        <v>0</v>
      </c>
      <c r="V273" s="57" t="e">
        <f t="shared" si="113"/>
        <v>#REF!</v>
      </c>
      <c r="W273" s="57">
        <f t="shared" si="128"/>
        <v>0</v>
      </c>
      <c r="X273" s="50" t="e">
        <f t="shared" si="129"/>
        <v>#REF!</v>
      </c>
      <c r="Y273" s="58" t="e">
        <f t="shared" si="130"/>
        <v>#REF!</v>
      </c>
      <c r="AA273" s="28">
        <f t="shared" si="131"/>
        <v>-5720242</v>
      </c>
      <c r="AB273" s="28">
        <f t="shared" si="132"/>
        <v>-5123296</v>
      </c>
      <c r="AC273" s="28">
        <f t="shared" si="133"/>
        <v>0</v>
      </c>
      <c r="AD273" s="55" t="e">
        <f t="shared" si="134"/>
        <v>#REF!</v>
      </c>
      <c r="AG273" s="61" t="str">
        <f t="shared" si="135"/>
        <v>264</v>
      </c>
      <c r="AH273" s="62" t="str">
        <f t="shared" si="136"/>
        <v>Scituate</v>
      </c>
      <c r="AI273" s="63">
        <f t="shared" si="137"/>
        <v>1.2704768683895749</v>
      </c>
      <c r="AJ273" s="64">
        <f t="shared" si="114"/>
        <v>100</v>
      </c>
      <c r="AK273" s="63">
        <f t="shared" si="138"/>
        <v>4.8000000000000001E-2</v>
      </c>
      <c r="AL273" s="57" t="e">
        <f t="shared" si="115"/>
        <v>#REF!</v>
      </c>
      <c r="AM273" s="65" t="e">
        <f t="shared" si="139"/>
        <v>#REF!</v>
      </c>
      <c r="AR273" s="49"/>
    </row>
    <row r="274" spans="1:44" ht="12.75" customHeight="1" x14ac:dyDescent="0.3">
      <c r="A274" s="48">
        <v>265</v>
      </c>
      <c r="B274" s="48" t="s">
        <v>328</v>
      </c>
      <c r="C274" s="49">
        <v>3539110000</v>
      </c>
      <c r="D274" s="49">
        <f t="shared" si="116"/>
        <v>9524559.1083347518</v>
      </c>
      <c r="E274" s="59">
        <v>740534000</v>
      </c>
      <c r="F274" s="49">
        <f t="shared" si="140"/>
        <v>9648256.7369002309</v>
      </c>
      <c r="G274" s="49">
        <f t="shared" si="117"/>
        <v>19172816</v>
      </c>
      <c r="H274" s="50">
        <v>29212325.466515671</v>
      </c>
      <c r="I274" s="51">
        <f t="shared" si="118"/>
        <v>0.65632624906827919</v>
      </c>
      <c r="J274" s="28">
        <f t="shared" si="119"/>
        <v>29212325</v>
      </c>
      <c r="K274" s="28">
        <f t="shared" si="120"/>
        <v>19172816</v>
      </c>
      <c r="L274" s="52">
        <f t="shared" si="121"/>
        <v>65.63</v>
      </c>
      <c r="M274" s="91"/>
      <c r="N274" s="53">
        <v>20744276</v>
      </c>
      <c r="O274" s="54">
        <v>4.5999999999999999E-2</v>
      </c>
      <c r="P274" s="28">
        <f t="shared" si="122"/>
        <v>21698513</v>
      </c>
      <c r="Q274" s="55">
        <f t="shared" si="123"/>
        <v>74.278622648072641</v>
      </c>
      <c r="R274" s="55">
        <f t="shared" si="124"/>
        <v>0</v>
      </c>
      <c r="S274" s="56">
        <f t="shared" si="125"/>
        <v>0</v>
      </c>
      <c r="T274" s="28">
        <f t="shared" si="126"/>
        <v>0</v>
      </c>
      <c r="U274" s="57">
        <f t="shared" si="127"/>
        <v>2525697</v>
      </c>
      <c r="V274" s="57" t="e">
        <f t="shared" si="113"/>
        <v>#REF!</v>
      </c>
      <c r="W274" s="57">
        <f t="shared" si="128"/>
        <v>0</v>
      </c>
      <c r="X274" s="50" t="e">
        <f t="shared" si="129"/>
        <v>#REF!</v>
      </c>
      <c r="Y274" s="58" t="e">
        <f t="shared" si="130"/>
        <v>#REF!</v>
      </c>
      <c r="AA274" s="28">
        <f t="shared" si="131"/>
        <v>0</v>
      </c>
      <c r="AB274" s="28">
        <f t="shared" si="132"/>
        <v>0</v>
      </c>
      <c r="AC274" s="28" t="e">
        <f t="shared" si="133"/>
        <v>#REF!</v>
      </c>
      <c r="AD274" s="55" t="e">
        <f t="shared" si="134"/>
        <v>#REF!</v>
      </c>
      <c r="AG274" s="61" t="str">
        <f t="shared" si="135"/>
        <v>265</v>
      </c>
      <c r="AH274" s="62" t="str">
        <f t="shared" si="136"/>
        <v>Seekonk</v>
      </c>
      <c r="AI274" s="63">
        <f t="shared" si="137"/>
        <v>0.65632624906827919</v>
      </c>
      <c r="AJ274" s="64">
        <f t="shared" si="114"/>
        <v>65.63</v>
      </c>
      <c r="AK274" s="63">
        <f t="shared" si="138"/>
        <v>4.5999999999999999E-2</v>
      </c>
      <c r="AL274" s="57" t="e">
        <f t="shared" si="115"/>
        <v>#REF!</v>
      </c>
      <c r="AM274" s="65" t="e">
        <f t="shared" si="139"/>
        <v>#REF!</v>
      </c>
      <c r="AR274" s="49"/>
    </row>
    <row r="275" spans="1:44" ht="12.75" customHeight="1" x14ac:dyDescent="0.3">
      <c r="A275" s="48">
        <v>266</v>
      </c>
      <c r="B275" s="48" t="s">
        <v>329</v>
      </c>
      <c r="C275" s="49">
        <v>5308409500</v>
      </c>
      <c r="D275" s="49">
        <f t="shared" si="116"/>
        <v>14286151.05322969</v>
      </c>
      <c r="E275" s="59">
        <v>1633125000</v>
      </c>
      <c r="F275" s="49">
        <f t="shared" si="140"/>
        <v>21277631.119503208</v>
      </c>
      <c r="G275" s="49">
        <f t="shared" si="117"/>
        <v>35563782</v>
      </c>
      <c r="H275" s="50">
        <v>46860944.693454452</v>
      </c>
      <c r="I275" s="51">
        <f t="shared" si="118"/>
        <v>0.75892157600842303</v>
      </c>
      <c r="J275" s="28">
        <f t="shared" si="119"/>
        <v>46860945</v>
      </c>
      <c r="K275" s="28">
        <f t="shared" si="120"/>
        <v>35563782</v>
      </c>
      <c r="L275" s="52">
        <f t="shared" si="121"/>
        <v>75.89</v>
      </c>
      <c r="M275" s="91"/>
      <c r="N275" s="53">
        <v>35902323</v>
      </c>
      <c r="O275" s="54">
        <v>4.4699999999999997E-2</v>
      </c>
      <c r="P275" s="28">
        <f t="shared" si="122"/>
        <v>37507157</v>
      </c>
      <c r="Q275" s="55">
        <f t="shared" si="123"/>
        <v>80.039267764140931</v>
      </c>
      <c r="R275" s="55">
        <f t="shared" si="124"/>
        <v>0</v>
      </c>
      <c r="S275" s="56">
        <f t="shared" si="125"/>
        <v>0</v>
      </c>
      <c r="T275" s="28">
        <f t="shared" si="126"/>
        <v>0</v>
      </c>
      <c r="U275" s="57">
        <f t="shared" si="127"/>
        <v>1943375</v>
      </c>
      <c r="V275" s="57" t="e">
        <f t="shared" si="113"/>
        <v>#REF!</v>
      </c>
      <c r="W275" s="57">
        <f t="shared" si="128"/>
        <v>0</v>
      </c>
      <c r="X275" s="50" t="e">
        <f t="shared" si="129"/>
        <v>#REF!</v>
      </c>
      <c r="Y275" s="58" t="e">
        <f t="shared" si="130"/>
        <v>#REF!</v>
      </c>
      <c r="AA275" s="28">
        <f t="shared" si="131"/>
        <v>0</v>
      </c>
      <c r="AB275" s="28">
        <f t="shared" si="132"/>
        <v>0</v>
      </c>
      <c r="AC275" s="28" t="e">
        <f t="shared" si="133"/>
        <v>#REF!</v>
      </c>
      <c r="AD275" s="55" t="e">
        <f t="shared" si="134"/>
        <v>#REF!</v>
      </c>
      <c r="AG275" s="61" t="str">
        <f t="shared" si="135"/>
        <v>266</v>
      </c>
      <c r="AH275" s="62" t="str">
        <f t="shared" si="136"/>
        <v>Sharon</v>
      </c>
      <c r="AI275" s="63">
        <f t="shared" si="137"/>
        <v>0.75892157600842303</v>
      </c>
      <c r="AJ275" s="64">
        <f t="shared" si="114"/>
        <v>75.89</v>
      </c>
      <c r="AK275" s="63">
        <f t="shared" si="138"/>
        <v>4.4699999999999997E-2</v>
      </c>
      <c r="AL275" s="57" t="e">
        <f t="shared" si="115"/>
        <v>#REF!</v>
      </c>
      <c r="AM275" s="65" t="e">
        <f t="shared" si="139"/>
        <v>#REF!</v>
      </c>
      <c r="AR275" s="49"/>
    </row>
    <row r="276" spans="1:44" ht="12.75" customHeight="1" x14ac:dyDescent="0.3">
      <c r="A276" s="48">
        <v>267</v>
      </c>
      <c r="B276" s="48" t="s">
        <v>330</v>
      </c>
      <c r="C276" s="49">
        <v>955419300</v>
      </c>
      <c r="D276" s="49">
        <f t="shared" si="116"/>
        <v>2571253.1105542956</v>
      </c>
      <c r="E276" s="59">
        <v>155828000</v>
      </c>
      <c r="F276" s="49">
        <f t="shared" si="140"/>
        <v>2030249.1861247278</v>
      </c>
      <c r="G276" s="49">
        <f t="shared" si="117"/>
        <v>4601502</v>
      </c>
      <c r="H276" s="50">
        <v>4930609.9452745738</v>
      </c>
      <c r="I276" s="51">
        <f t="shared" si="118"/>
        <v>0.93325208261708348</v>
      </c>
      <c r="J276" s="28">
        <f t="shared" si="119"/>
        <v>4930610</v>
      </c>
      <c r="K276" s="28">
        <f t="shared" si="120"/>
        <v>4601502</v>
      </c>
      <c r="L276" s="52">
        <f t="shared" si="121"/>
        <v>93.33</v>
      </c>
      <c r="M276" s="91"/>
      <c r="N276" s="53">
        <v>3985456</v>
      </c>
      <c r="O276" s="54">
        <v>3.9899999999999998E-2</v>
      </c>
      <c r="P276" s="28">
        <f t="shared" si="122"/>
        <v>4144476</v>
      </c>
      <c r="Q276" s="55">
        <f t="shared" si="123"/>
        <v>84.056050792904571</v>
      </c>
      <c r="R276" s="55">
        <f t="shared" si="124"/>
        <v>9.273949207095427</v>
      </c>
      <c r="S276" s="56">
        <f t="shared" si="125"/>
        <v>0.02</v>
      </c>
      <c r="T276" s="28">
        <f t="shared" si="126"/>
        <v>79709</v>
      </c>
      <c r="U276" s="57">
        <f t="shared" si="127"/>
        <v>0</v>
      </c>
      <c r="V276" s="57" t="e">
        <f t="shared" si="113"/>
        <v>#REF!</v>
      </c>
      <c r="W276" s="57">
        <f t="shared" si="128"/>
        <v>0</v>
      </c>
      <c r="X276" s="50" t="e">
        <f t="shared" si="129"/>
        <v>#REF!</v>
      </c>
      <c r="Y276" s="58" t="e">
        <f t="shared" si="130"/>
        <v>#REF!</v>
      </c>
      <c r="AA276" s="28">
        <f t="shared" si="131"/>
        <v>-457026</v>
      </c>
      <c r="AB276" s="28">
        <f t="shared" si="132"/>
        <v>-377317</v>
      </c>
      <c r="AC276" s="28">
        <f t="shared" si="133"/>
        <v>0</v>
      </c>
      <c r="AD276" s="55" t="e">
        <f t="shared" si="134"/>
        <v>#REF!</v>
      </c>
      <c r="AG276" s="61" t="str">
        <f t="shared" si="135"/>
        <v>267</v>
      </c>
      <c r="AH276" s="62" t="str">
        <f t="shared" si="136"/>
        <v>Sheffield</v>
      </c>
      <c r="AI276" s="63">
        <f t="shared" si="137"/>
        <v>0.93325208261708348</v>
      </c>
      <c r="AJ276" s="64">
        <f t="shared" si="114"/>
        <v>93.33</v>
      </c>
      <c r="AK276" s="63">
        <f t="shared" si="138"/>
        <v>3.9899999999999998E-2</v>
      </c>
      <c r="AL276" s="57" t="e">
        <f t="shared" si="115"/>
        <v>#REF!</v>
      </c>
      <c r="AM276" s="65" t="e">
        <f t="shared" si="139"/>
        <v>#REF!</v>
      </c>
      <c r="AR276" s="49"/>
    </row>
    <row r="277" spans="1:44" ht="12.75" customHeight="1" x14ac:dyDescent="0.3">
      <c r="A277" s="48">
        <v>268</v>
      </c>
      <c r="B277" s="48" t="s">
        <v>331</v>
      </c>
      <c r="C277" s="49">
        <v>355710200</v>
      </c>
      <c r="D277" s="49">
        <f t="shared" si="116"/>
        <v>957297.97190185566</v>
      </c>
      <c r="E277" s="59">
        <v>48929822.5</v>
      </c>
      <c r="F277" s="49">
        <f t="shared" si="140"/>
        <v>637496.0360644582</v>
      </c>
      <c r="G277" s="49">
        <f t="shared" si="117"/>
        <v>1594794</v>
      </c>
      <c r="H277" s="50">
        <v>2434559.0660176482</v>
      </c>
      <c r="I277" s="51">
        <f t="shared" si="118"/>
        <v>0.65506482149504741</v>
      </c>
      <c r="J277" s="28">
        <f t="shared" si="119"/>
        <v>2434559</v>
      </c>
      <c r="K277" s="28">
        <f t="shared" si="120"/>
        <v>1594794</v>
      </c>
      <c r="L277" s="52">
        <f t="shared" si="121"/>
        <v>65.510000000000005</v>
      </c>
      <c r="M277" s="91"/>
      <c r="N277" s="53">
        <v>1810519</v>
      </c>
      <c r="O277" s="54">
        <v>4.130000000000001E-2</v>
      </c>
      <c r="P277" s="28">
        <f t="shared" si="122"/>
        <v>1885293</v>
      </c>
      <c r="Q277" s="55">
        <f t="shared" si="123"/>
        <v>77.43878660885747</v>
      </c>
      <c r="R277" s="55">
        <f t="shared" si="124"/>
        <v>0</v>
      </c>
      <c r="S277" s="56">
        <f t="shared" si="125"/>
        <v>0</v>
      </c>
      <c r="T277" s="28">
        <f t="shared" si="126"/>
        <v>0</v>
      </c>
      <c r="U277" s="57">
        <f t="shared" si="127"/>
        <v>290499</v>
      </c>
      <c r="V277" s="57" t="e">
        <f t="shared" si="113"/>
        <v>#REF!</v>
      </c>
      <c r="W277" s="57">
        <f t="shared" si="128"/>
        <v>0</v>
      </c>
      <c r="X277" s="50" t="e">
        <f t="shared" si="129"/>
        <v>#REF!</v>
      </c>
      <c r="Y277" s="58" t="e">
        <f t="shared" si="130"/>
        <v>#REF!</v>
      </c>
      <c r="AA277" s="28">
        <f t="shared" si="131"/>
        <v>0</v>
      </c>
      <c r="AB277" s="28">
        <f t="shared" si="132"/>
        <v>0</v>
      </c>
      <c r="AC277" s="28" t="e">
        <f t="shared" si="133"/>
        <v>#REF!</v>
      </c>
      <c r="AD277" s="55" t="e">
        <f t="shared" si="134"/>
        <v>#REF!</v>
      </c>
      <c r="AG277" s="61" t="str">
        <f t="shared" si="135"/>
        <v>268</v>
      </c>
      <c r="AH277" s="62" t="str">
        <f t="shared" si="136"/>
        <v>Shelburne</v>
      </c>
      <c r="AI277" s="63">
        <f t="shared" si="137"/>
        <v>0.65506482149504741</v>
      </c>
      <c r="AJ277" s="64">
        <f t="shared" si="114"/>
        <v>65.510000000000005</v>
      </c>
      <c r="AK277" s="63">
        <f t="shared" si="138"/>
        <v>4.130000000000001E-2</v>
      </c>
      <c r="AL277" s="57" t="e">
        <f t="shared" si="115"/>
        <v>#REF!</v>
      </c>
      <c r="AM277" s="65" t="e">
        <f t="shared" si="139"/>
        <v>#REF!</v>
      </c>
      <c r="AR277" s="49"/>
    </row>
    <row r="278" spans="1:44" ht="12.75" customHeight="1" x14ac:dyDescent="0.3">
      <c r="A278" s="48">
        <v>269</v>
      </c>
      <c r="B278" s="48" t="s">
        <v>332</v>
      </c>
      <c r="C278" s="49">
        <v>1888527100</v>
      </c>
      <c r="D278" s="49">
        <f t="shared" si="116"/>
        <v>5082460.8423140328</v>
      </c>
      <c r="E278" s="59">
        <v>1680761000</v>
      </c>
      <c r="F278" s="49">
        <f t="shared" si="140"/>
        <v>21898270.223067634</v>
      </c>
      <c r="G278" s="49">
        <f t="shared" si="117"/>
        <v>26980731</v>
      </c>
      <c r="H278" s="50">
        <v>12359055.126304008</v>
      </c>
      <c r="I278" s="51">
        <f t="shared" si="118"/>
        <v>2.1830739263049654</v>
      </c>
      <c r="J278" s="28">
        <f t="shared" si="119"/>
        <v>12359055</v>
      </c>
      <c r="K278" s="28">
        <f t="shared" si="120"/>
        <v>12359055</v>
      </c>
      <c r="L278" s="52">
        <f t="shared" si="121"/>
        <v>100</v>
      </c>
      <c r="M278" s="91"/>
      <c r="N278" s="53">
        <v>9863351</v>
      </c>
      <c r="O278" s="54">
        <v>3.8300000000000001E-2</v>
      </c>
      <c r="P278" s="28">
        <f t="shared" si="122"/>
        <v>10241117</v>
      </c>
      <c r="Q278" s="55">
        <f t="shared" si="123"/>
        <v>82.863268229976896</v>
      </c>
      <c r="R278" s="55">
        <f t="shared" si="124"/>
        <v>17.136731770023104</v>
      </c>
      <c r="S278" s="56">
        <f t="shared" si="125"/>
        <v>0.02</v>
      </c>
      <c r="T278" s="28">
        <f t="shared" si="126"/>
        <v>197267</v>
      </c>
      <c r="U278" s="57">
        <f t="shared" si="127"/>
        <v>0</v>
      </c>
      <c r="V278" s="57" t="e">
        <f t="shared" si="113"/>
        <v>#REF!</v>
      </c>
      <c r="W278" s="57">
        <f t="shared" si="128"/>
        <v>1920671</v>
      </c>
      <c r="X278" s="50" t="e">
        <f t="shared" si="129"/>
        <v>#REF!</v>
      </c>
      <c r="Y278" s="58" t="e">
        <f t="shared" si="130"/>
        <v>#REF!</v>
      </c>
      <c r="AA278" s="28">
        <f t="shared" si="131"/>
        <v>-2117938</v>
      </c>
      <c r="AB278" s="28">
        <f t="shared" si="132"/>
        <v>0</v>
      </c>
      <c r="AC278" s="28">
        <f t="shared" si="133"/>
        <v>0</v>
      </c>
      <c r="AD278" s="55" t="e">
        <f t="shared" si="134"/>
        <v>#REF!</v>
      </c>
      <c r="AG278" s="61" t="str">
        <f t="shared" si="135"/>
        <v>269</v>
      </c>
      <c r="AH278" s="62" t="str">
        <f t="shared" si="136"/>
        <v>Sherborn</v>
      </c>
      <c r="AI278" s="63">
        <f t="shared" si="137"/>
        <v>2.1830739263049654</v>
      </c>
      <c r="AJ278" s="64">
        <f t="shared" si="114"/>
        <v>100</v>
      </c>
      <c r="AK278" s="63">
        <f t="shared" si="138"/>
        <v>3.8300000000000001E-2</v>
      </c>
      <c r="AL278" s="57" t="e">
        <f t="shared" si="115"/>
        <v>#REF!</v>
      </c>
      <c r="AM278" s="65" t="e">
        <f t="shared" si="139"/>
        <v>#REF!</v>
      </c>
      <c r="AR278" s="49"/>
    </row>
    <row r="279" spans="1:44" ht="12.75" customHeight="1" x14ac:dyDescent="0.3">
      <c r="A279" s="48">
        <v>270</v>
      </c>
      <c r="B279" s="48" t="s">
        <v>333</v>
      </c>
      <c r="C279" s="49">
        <v>1083934700</v>
      </c>
      <c r="D279" s="49">
        <f t="shared" si="116"/>
        <v>2917117.6142377877</v>
      </c>
      <c r="E279" s="59">
        <v>267090000</v>
      </c>
      <c r="F279" s="49">
        <f t="shared" si="140"/>
        <v>3479857.6322743893</v>
      </c>
      <c r="G279" s="49">
        <f t="shared" si="117"/>
        <v>6396975</v>
      </c>
      <c r="H279" s="50">
        <v>11608285.075749904</v>
      </c>
      <c r="I279" s="51">
        <f t="shared" si="118"/>
        <v>0.55106977113815847</v>
      </c>
      <c r="J279" s="28">
        <f t="shared" si="119"/>
        <v>11608285</v>
      </c>
      <c r="K279" s="28">
        <f t="shared" si="120"/>
        <v>6396975</v>
      </c>
      <c r="L279" s="52">
        <f t="shared" si="121"/>
        <v>55.11</v>
      </c>
      <c r="M279" s="91"/>
      <c r="N279" s="53">
        <v>6514693</v>
      </c>
      <c r="O279" s="54">
        <v>5.67E-2</v>
      </c>
      <c r="P279" s="28">
        <f t="shared" si="122"/>
        <v>6884076</v>
      </c>
      <c r="Q279" s="55">
        <f t="shared" si="123"/>
        <v>59.303126646855574</v>
      </c>
      <c r="R279" s="55">
        <f t="shared" si="124"/>
        <v>0</v>
      </c>
      <c r="S279" s="56">
        <f t="shared" si="125"/>
        <v>0</v>
      </c>
      <c r="T279" s="28">
        <f t="shared" si="126"/>
        <v>0</v>
      </c>
      <c r="U279" s="57">
        <f t="shared" si="127"/>
        <v>487101</v>
      </c>
      <c r="V279" s="57" t="e">
        <f t="shared" si="113"/>
        <v>#REF!</v>
      </c>
      <c r="W279" s="57">
        <f t="shared" si="128"/>
        <v>0</v>
      </c>
      <c r="X279" s="50" t="e">
        <f t="shared" si="129"/>
        <v>#REF!</v>
      </c>
      <c r="Y279" s="58" t="e">
        <f t="shared" si="130"/>
        <v>#REF!</v>
      </c>
      <c r="AA279" s="28">
        <f t="shared" si="131"/>
        <v>0</v>
      </c>
      <c r="AB279" s="28">
        <f t="shared" si="132"/>
        <v>0</v>
      </c>
      <c r="AC279" s="28" t="e">
        <f t="shared" si="133"/>
        <v>#REF!</v>
      </c>
      <c r="AD279" s="55" t="e">
        <f t="shared" si="134"/>
        <v>#REF!</v>
      </c>
      <c r="AG279" s="61" t="str">
        <f t="shared" si="135"/>
        <v>270</v>
      </c>
      <c r="AH279" s="62" t="str">
        <f t="shared" si="136"/>
        <v>Shirley</v>
      </c>
      <c r="AI279" s="63">
        <f t="shared" si="137"/>
        <v>0.55106977113815847</v>
      </c>
      <c r="AJ279" s="64">
        <f t="shared" si="114"/>
        <v>55.11</v>
      </c>
      <c r="AK279" s="63">
        <f t="shared" si="138"/>
        <v>5.67E-2</v>
      </c>
      <c r="AL279" s="57" t="e">
        <f t="shared" si="115"/>
        <v>#REF!</v>
      </c>
      <c r="AM279" s="65" t="e">
        <f t="shared" si="139"/>
        <v>#REF!</v>
      </c>
      <c r="AR279" s="49"/>
    </row>
    <row r="280" spans="1:44" ht="12.75" customHeight="1" x14ac:dyDescent="0.3">
      <c r="A280" s="48">
        <v>271</v>
      </c>
      <c r="B280" s="48" t="s">
        <v>334</v>
      </c>
      <c r="C280" s="49">
        <v>9156582700</v>
      </c>
      <c r="D280" s="49">
        <f t="shared" si="116"/>
        <v>24642470.326298255</v>
      </c>
      <c r="E280" s="59">
        <v>2810775000</v>
      </c>
      <c r="F280" s="49">
        <f t="shared" si="140"/>
        <v>36620977.33481615</v>
      </c>
      <c r="G280" s="49">
        <f t="shared" si="117"/>
        <v>61263448</v>
      </c>
      <c r="H280" s="50">
        <v>80350322.87999998</v>
      </c>
      <c r="I280" s="51">
        <f t="shared" si="118"/>
        <v>0.76245428523659486</v>
      </c>
      <c r="J280" s="28">
        <f t="shared" si="119"/>
        <v>80350323</v>
      </c>
      <c r="K280" s="28">
        <f t="shared" si="120"/>
        <v>61263448</v>
      </c>
      <c r="L280" s="52">
        <f t="shared" si="121"/>
        <v>76.25</v>
      </c>
      <c r="M280" s="91"/>
      <c r="N280" s="53">
        <v>60858729</v>
      </c>
      <c r="O280" s="54">
        <v>5.9200000000000003E-2</v>
      </c>
      <c r="P280" s="28">
        <f t="shared" si="122"/>
        <v>64461566</v>
      </c>
      <c r="Q280" s="55">
        <f t="shared" si="123"/>
        <v>80.225646505827726</v>
      </c>
      <c r="R280" s="55">
        <f t="shared" si="124"/>
        <v>0</v>
      </c>
      <c r="S280" s="56">
        <f t="shared" si="125"/>
        <v>0</v>
      </c>
      <c r="T280" s="28">
        <f t="shared" si="126"/>
        <v>0</v>
      </c>
      <c r="U280" s="57">
        <f t="shared" si="127"/>
        <v>3198118</v>
      </c>
      <c r="V280" s="57" t="e">
        <f t="shared" si="113"/>
        <v>#REF!</v>
      </c>
      <c r="W280" s="57">
        <f t="shared" si="128"/>
        <v>0</v>
      </c>
      <c r="X280" s="50" t="e">
        <f t="shared" si="129"/>
        <v>#REF!</v>
      </c>
      <c r="Y280" s="58" t="e">
        <f t="shared" si="130"/>
        <v>#REF!</v>
      </c>
      <c r="AA280" s="28">
        <f t="shared" si="131"/>
        <v>0</v>
      </c>
      <c r="AB280" s="28">
        <f t="shared" si="132"/>
        <v>0</v>
      </c>
      <c r="AC280" s="28" t="e">
        <f t="shared" si="133"/>
        <v>#REF!</v>
      </c>
      <c r="AD280" s="55" t="e">
        <f t="shared" si="134"/>
        <v>#REF!</v>
      </c>
      <c r="AG280" s="61" t="str">
        <f t="shared" si="135"/>
        <v>271</v>
      </c>
      <c r="AH280" s="62" t="str">
        <f t="shared" si="136"/>
        <v>Shrewsbury</v>
      </c>
      <c r="AI280" s="63">
        <f t="shared" si="137"/>
        <v>0.76245428523659486</v>
      </c>
      <c r="AJ280" s="64">
        <f t="shared" si="114"/>
        <v>76.25</v>
      </c>
      <c r="AK280" s="63">
        <f t="shared" si="138"/>
        <v>5.9200000000000003E-2</v>
      </c>
      <c r="AL280" s="57" t="e">
        <f t="shared" si="115"/>
        <v>#REF!</v>
      </c>
      <c r="AM280" s="65" t="e">
        <f t="shared" si="139"/>
        <v>#REF!</v>
      </c>
      <c r="AR280" s="49"/>
    </row>
    <row r="281" spans="1:44" ht="12.75" customHeight="1" x14ac:dyDescent="0.3">
      <c r="A281" s="48">
        <v>272</v>
      </c>
      <c r="B281" s="48" t="s">
        <v>335</v>
      </c>
      <c r="C281" s="49">
        <v>325438100</v>
      </c>
      <c r="D281" s="49">
        <f t="shared" si="116"/>
        <v>875828.78733753855</v>
      </c>
      <c r="E281" s="59">
        <v>57323000</v>
      </c>
      <c r="F281" s="49">
        <f t="shared" si="140"/>
        <v>746848.92378922761</v>
      </c>
      <c r="G281" s="49">
        <f t="shared" si="117"/>
        <v>1622678</v>
      </c>
      <c r="H281" s="50">
        <v>2906085.770677173</v>
      </c>
      <c r="I281" s="51">
        <f t="shared" si="118"/>
        <v>0.55837237027656117</v>
      </c>
      <c r="J281" s="28">
        <f t="shared" si="119"/>
        <v>2906086</v>
      </c>
      <c r="K281" s="28">
        <f t="shared" si="120"/>
        <v>1622678</v>
      </c>
      <c r="L281" s="52">
        <f t="shared" si="121"/>
        <v>55.84</v>
      </c>
      <c r="M281" s="91"/>
      <c r="N281" s="53">
        <v>1751651</v>
      </c>
      <c r="O281" s="54">
        <v>4.2000000000000003E-2</v>
      </c>
      <c r="P281" s="28">
        <f t="shared" si="122"/>
        <v>1825220</v>
      </c>
      <c r="Q281" s="55">
        <f t="shared" si="123"/>
        <v>62.806817968579402</v>
      </c>
      <c r="R281" s="55">
        <f t="shared" si="124"/>
        <v>0</v>
      </c>
      <c r="S281" s="56">
        <f t="shared" si="125"/>
        <v>0</v>
      </c>
      <c r="T281" s="28">
        <f t="shared" si="126"/>
        <v>0</v>
      </c>
      <c r="U281" s="57">
        <f t="shared" si="127"/>
        <v>202542</v>
      </c>
      <c r="V281" s="57" t="e">
        <f t="shared" si="113"/>
        <v>#REF!</v>
      </c>
      <c r="W281" s="57">
        <f t="shared" si="128"/>
        <v>0</v>
      </c>
      <c r="X281" s="50" t="e">
        <f t="shared" si="129"/>
        <v>#REF!</v>
      </c>
      <c r="Y281" s="58" t="e">
        <f t="shared" si="130"/>
        <v>#REF!</v>
      </c>
      <c r="AA281" s="28">
        <f t="shared" si="131"/>
        <v>0</v>
      </c>
      <c r="AB281" s="28">
        <f t="shared" si="132"/>
        <v>0</v>
      </c>
      <c r="AC281" s="28" t="e">
        <f t="shared" si="133"/>
        <v>#REF!</v>
      </c>
      <c r="AD281" s="55" t="e">
        <f t="shared" si="134"/>
        <v>#REF!</v>
      </c>
      <c r="AG281" s="61" t="str">
        <f t="shared" si="135"/>
        <v>272</v>
      </c>
      <c r="AH281" s="62" t="str">
        <f t="shared" si="136"/>
        <v>Shutesbury</v>
      </c>
      <c r="AI281" s="63">
        <f t="shared" si="137"/>
        <v>0.55837237027656117</v>
      </c>
      <c r="AJ281" s="64">
        <f t="shared" si="114"/>
        <v>55.84</v>
      </c>
      <c r="AK281" s="63">
        <f t="shared" si="138"/>
        <v>4.2000000000000003E-2</v>
      </c>
      <c r="AL281" s="57" t="e">
        <f t="shared" si="115"/>
        <v>#REF!</v>
      </c>
      <c r="AM281" s="65" t="e">
        <f t="shared" si="139"/>
        <v>#REF!</v>
      </c>
      <c r="AR281" s="49"/>
    </row>
    <row r="282" spans="1:44" ht="12.75" customHeight="1" x14ac:dyDescent="0.3">
      <c r="A282" s="48">
        <v>273</v>
      </c>
      <c r="B282" s="48" t="s">
        <v>336</v>
      </c>
      <c r="C282" s="49">
        <v>3532340500</v>
      </c>
      <c r="D282" s="49">
        <f t="shared" si="116"/>
        <v>9506340.8266526703</v>
      </c>
      <c r="E282" s="59">
        <v>721220000</v>
      </c>
      <c r="F282" s="49">
        <f t="shared" si="140"/>
        <v>9396618.8234263174</v>
      </c>
      <c r="G282" s="49">
        <f t="shared" si="117"/>
        <v>18902960</v>
      </c>
      <c r="H282" s="50">
        <v>36586447.36515329</v>
      </c>
      <c r="I282" s="51">
        <f t="shared" si="118"/>
        <v>0.51666563335154803</v>
      </c>
      <c r="J282" s="28">
        <f t="shared" si="119"/>
        <v>36586447</v>
      </c>
      <c r="K282" s="28">
        <f t="shared" si="120"/>
        <v>18902960</v>
      </c>
      <c r="L282" s="52">
        <f t="shared" si="121"/>
        <v>51.67</v>
      </c>
      <c r="M282" s="91"/>
      <c r="N282" s="53">
        <v>18560062</v>
      </c>
      <c r="O282" s="54">
        <v>4.3900000000000008E-2</v>
      </c>
      <c r="P282" s="28">
        <f t="shared" si="122"/>
        <v>19374849</v>
      </c>
      <c r="Q282" s="55">
        <f t="shared" si="123"/>
        <v>52.956355140547338</v>
      </c>
      <c r="R282" s="55">
        <f t="shared" si="124"/>
        <v>0</v>
      </c>
      <c r="S282" s="56">
        <f t="shared" si="125"/>
        <v>0</v>
      </c>
      <c r="T282" s="28">
        <f t="shared" si="126"/>
        <v>0</v>
      </c>
      <c r="U282" s="57">
        <f t="shared" si="127"/>
        <v>471889</v>
      </c>
      <c r="V282" s="57" t="e">
        <f t="shared" si="113"/>
        <v>#REF!</v>
      </c>
      <c r="W282" s="57">
        <f t="shared" si="128"/>
        <v>0</v>
      </c>
      <c r="X282" s="50" t="e">
        <f t="shared" si="129"/>
        <v>#REF!</v>
      </c>
      <c r="Y282" s="58" t="e">
        <f t="shared" si="130"/>
        <v>#REF!</v>
      </c>
      <c r="AA282" s="28">
        <f t="shared" si="131"/>
        <v>0</v>
      </c>
      <c r="AB282" s="28">
        <f t="shared" si="132"/>
        <v>0</v>
      </c>
      <c r="AC282" s="28" t="e">
        <f t="shared" si="133"/>
        <v>#REF!</v>
      </c>
      <c r="AD282" s="55" t="e">
        <f t="shared" si="134"/>
        <v>#REF!</v>
      </c>
      <c r="AG282" s="61" t="str">
        <f t="shared" si="135"/>
        <v>273</v>
      </c>
      <c r="AH282" s="62" t="str">
        <f t="shared" si="136"/>
        <v>Somerset</v>
      </c>
      <c r="AI282" s="63">
        <f t="shared" si="137"/>
        <v>0.51666563335154803</v>
      </c>
      <c r="AJ282" s="64">
        <f t="shared" si="114"/>
        <v>51.67</v>
      </c>
      <c r="AK282" s="63">
        <f t="shared" si="138"/>
        <v>4.3900000000000008E-2</v>
      </c>
      <c r="AL282" s="57" t="e">
        <f t="shared" si="115"/>
        <v>#REF!</v>
      </c>
      <c r="AM282" s="65" t="e">
        <f t="shared" si="139"/>
        <v>#REF!</v>
      </c>
      <c r="AR282" s="49"/>
    </row>
    <row r="283" spans="1:44" ht="12.75" customHeight="1" x14ac:dyDescent="0.3">
      <c r="A283" s="48">
        <v>274</v>
      </c>
      <c r="B283" s="48" t="s">
        <v>337</v>
      </c>
      <c r="C283" s="49">
        <v>26765865600</v>
      </c>
      <c r="D283" s="49">
        <f t="shared" si="116"/>
        <v>72033101.257927507</v>
      </c>
      <c r="E283" s="59">
        <v>4777149000</v>
      </c>
      <c r="F283" s="49">
        <f t="shared" si="140"/>
        <v>62240437.336335942</v>
      </c>
      <c r="G283" s="49">
        <f t="shared" si="117"/>
        <v>134273539</v>
      </c>
      <c r="H283" s="50">
        <v>95463549.588399991</v>
      </c>
      <c r="I283" s="51">
        <f t="shared" si="118"/>
        <v>1.4065424926993906</v>
      </c>
      <c r="J283" s="28">
        <f t="shared" si="119"/>
        <v>95463550</v>
      </c>
      <c r="K283" s="28">
        <f t="shared" si="120"/>
        <v>95463550</v>
      </c>
      <c r="L283" s="52">
        <f t="shared" si="121"/>
        <v>100</v>
      </c>
      <c r="M283" s="91"/>
      <c r="N283" s="53">
        <v>76125804</v>
      </c>
      <c r="O283" s="54">
        <v>8.4900000000000003E-2</v>
      </c>
      <c r="P283" s="28">
        <f t="shared" si="122"/>
        <v>82588885</v>
      </c>
      <c r="Q283" s="55">
        <f t="shared" si="123"/>
        <v>86.513528311161366</v>
      </c>
      <c r="R283" s="55">
        <f t="shared" si="124"/>
        <v>13.486471688838634</v>
      </c>
      <c r="S283" s="56">
        <f t="shared" si="125"/>
        <v>0.02</v>
      </c>
      <c r="T283" s="28">
        <f t="shared" si="126"/>
        <v>1522516</v>
      </c>
      <c r="U283" s="57">
        <f t="shared" si="127"/>
        <v>0</v>
      </c>
      <c r="V283" s="57" t="e">
        <f t="shared" si="113"/>
        <v>#REF!</v>
      </c>
      <c r="W283" s="57">
        <f t="shared" si="128"/>
        <v>0</v>
      </c>
      <c r="X283" s="50" t="e">
        <f t="shared" si="129"/>
        <v>#REF!</v>
      </c>
      <c r="Y283" s="58" t="e">
        <f t="shared" si="130"/>
        <v>#REF!</v>
      </c>
      <c r="AA283" s="28">
        <f t="shared" si="131"/>
        <v>-12874665</v>
      </c>
      <c r="AB283" s="28">
        <f t="shared" si="132"/>
        <v>-11352149</v>
      </c>
      <c r="AC283" s="28">
        <f t="shared" si="133"/>
        <v>0</v>
      </c>
      <c r="AD283" s="55" t="e">
        <f t="shared" si="134"/>
        <v>#REF!</v>
      </c>
      <c r="AG283" s="61" t="str">
        <f t="shared" si="135"/>
        <v>274</v>
      </c>
      <c r="AH283" s="62" t="str">
        <f t="shared" si="136"/>
        <v>Somerville</v>
      </c>
      <c r="AI283" s="63">
        <f t="shared" si="137"/>
        <v>1.4065424926993906</v>
      </c>
      <c r="AJ283" s="64">
        <f t="shared" si="114"/>
        <v>100</v>
      </c>
      <c r="AK283" s="63">
        <f t="shared" si="138"/>
        <v>8.4900000000000003E-2</v>
      </c>
      <c r="AL283" s="57" t="e">
        <f t="shared" si="115"/>
        <v>#REF!</v>
      </c>
      <c r="AM283" s="65" t="e">
        <f t="shared" si="139"/>
        <v>#REF!</v>
      </c>
      <c r="AR283" s="49"/>
    </row>
    <row r="284" spans="1:44" ht="12.75" customHeight="1" x14ac:dyDescent="0.3">
      <c r="A284" s="48">
        <v>275</v>
      </c>
      <c r="B284" s="48" t="s">
        <v>338</v>
      </c>
      <c r="C284" s="49">
        <v>1130378900</v>
      </c>
      <c r="D284" s="49">
        <f t="shared" si="116"/>
        <v>3042109.6399559262</v>
      </c>
      <c r="E284" s="59">
        <v>304606000</v>
      </c>
      <c r="F284" s="49">
        <f t="shared" si="140"/>
        <v>3968645.452606135</v>
      </c>
      <c r="G284" s="49">
        <f t="shared" si="117"/>
        <v>7010755</v>
      </c>
      <c r="H284" s="50">
        <v>11069190.559985377</v>
      </c>
      <c r="I284" s="51">
        <f t="shared" si="118"/>
        <v>0.63335751263905082</v>
      </c>
      <c r="J284" s="28">
        <f t="shared" si="119"/>
        <v>11069191</v>
      </c>
      <c r="K284" s="28">
        <f t="shared" si="120"/>
        <v>7010755</v>
      </c>
      <c r="L284" s="52">
        <f t="shared" si="121"/>
        <v>63.34</v>
      </c>
      <c r="M284" s="91"/>
      <c r="N284" s="53">
        <v>7662327</v>
      </c>
      <c r="O284" s="54">
        <v>5.28E-2</v>
      </c>
      <c r="P284" s="28">
        <f t="shared" si="122"/>
        <v>8066898</v>
      </c>
      <c r="Q284" s="55">
        <f t="shared" si="123"/>
        <v>72.877036096582088</v>
      </c>
      <c r="R284" s="55">
        <f t="shared" si="124"/>
        <v>0</v>
      </c>
      <c r="S284" s="56">
        <f t="shared" si="125"/>
        <v>0</v>
      </c>
      <c r="T284" s="28">
        <f t="shared" si="126"/>
        <v>0</v>
      </c>
      <c r="U284" s="57">
        <f t="shared" si="127"/>
        <v>1056143</v>
      </c>
      <c r="V284" s="57" t="e">
        <f t="shared" si="113"/>
        <v>#REF!</v>
      </c>
      <c r="W284" s="57">
        <f t="shared" si="128"/>
        <v>0</v>
      </c>
      <c r="X284" s="50" t="e">
        <f t="shared" si="129"/>
        <v>#REF!</v>
      </c>
      <c r="Y284" s="58" t="e">
        <f t="shared" si="130"/>
        <v>#REF!</v>
      </c>
      <c r="AA284" s="28">
        <f t="shared" si="131"/>
        <v>0</v>
      </c>
      <c r="AB284" s="28">
        <f t="shared" si="132"/>
        <v>0</v>
      </c>
      <c r="AC284" s="28" t="e">
        <f t="shared" si="133"/>
        <v>#REF!</v>
      </c>
      <c r="AD284" s="55" t="e">
        <f t="shared" si="134"/>
        <v>#REF!</v>
      </c>
      <c r="AG284" s="61" t="str">
        <f t="shared" si="135"/>
        <v>275</v>
      </c>
      <c r="AH284" s="62" t="str">
        <f t="shared" si="136"/>
        <v>Southampton</v>
      </c>
      <c r="AI284" s="63">
        <f t="shared" si="137"/>
        <v>0.63335751263905082</v>
      </c>
      <c r="AJ284" s="64">
        <f t="shared" si="114"/>
        <v>63.34</v>
      </c>
      <c r="AK284" s="63">
        <f t="shared" si="138"/>
        <v>5.28E-2</v>
      </c>
      <c r="AL284" s="57" t="e">
        <f t="shared" si="115"/>
        <v>#REF!</v>
      </c>
      <c r="AM284" s="65" t="e">
        <f t="shared" si="139"/>
        <v>#REF!</v>
      </c>
      <c r="AR284" s="49"/>
    </row>
    <row r="285" spans="1:44" ht="12.75" customHeight="1" x14ac:dyDescent="0.3">
      <c r="A285" s="48">
        <v>276</v>
      </c>
      <c r="B285" s="48" t="s">
        <v>339</v>
      </c>
      <c r="C285" s="49">
        <v>3803141500</v>
      </c>
      <c r="D285" s="49">
        <f t="shared" si="116"/>
        <v>10235128.609766548</v>
      </c>
      <c r="E285" s="59">
        <v>1664564000</v>
      </c>
      <c r="F285" s="49">
        <f t="shared" si="140"/>
        <v>21687243.025980704</v>
      </c>
      <c r="G285" s="49">
        <f t="shared" si="117"/>
        <v>31922372</v>
      </c>
      <c r="H285" s="50">
        <v>22714532.773861032</v>
      </c>
      <c r="I285" s="51">
        <f t="shared" si="118"/>
        <v>1.4053721605374589</v>
      </c>
      <c r="J285" s="28">
        <f t="shared" si="119"/>
        <v>22714533</v>
      </c>
      <c r="K285" s="28">
        <f t="shared" si="120"/>
        <v>22714533</v>
      </c>
      <c r="L285" s="52">
        <f t="shared" si="121"/>
        <v>100</v>
      </c>
      <c r="M285" s="91"/>
      <c r="N285" s="53">
        <v>17687065</v>
      </c>
      <c r="O285" s="54">
        <v>4.0800000000000003E-2</v>
      </c>
      <c r="P285" s="28">
        <f t="shared" si="122"/>
        <v>18408697</v>
      </c>
      <c r="Q285" s="55">
        <f t="shared" si="123"/>
        <v>81.043696488373229</v>
      </c>
      <c r="R285" s="55">
        <f t="shared" si="124"/>
        <v>18.956303511626771</v>
      </c>
      <c r="S285" s="56">
        <f t="shared" si="125"/>
        <v>0.02</v>
      </c>
      <c r="T285" s="28">
        <f t="shared" si="126"/>
        <v>353741</v>
      </c>
      <c r="U285" s="57">
        <f t="shared" si="127"/>
        <v>0</v>
      </c>
      <c r="V285" s="57" t="e">
        <f t="shared" si="113"/>
        <v>#REF!</v>
      </c>
      <c r="W285" s="57">
        <f t="shared" si="128"/>
        <v>0</v>
      </c>
      <c r="X285" s="50" t="e">
        <f t="shared" si="129"/>
        <v>#REF!</v>
      </c>
      <c r="Y285" s="58" t="e">
        <f t="shared" si="130"/>
        <v>#REF!</v>
      </c>
      <c r="AA285" s="28">
        <f t="shared" si="131"/>
        <v>-4305836</v>
      </c>
      <c r="AB285" s="28">
        <f t="shared" si="132"/>
        <v>-3952095</v>
      </c>
      <c r="AC285" s="28">
        <f t="shared" si="133"/>
        <v>0</v>
      </c>
      <c r="AD285" s="55" t="e">
        <f t="shared" si="134"/>
        <v>#REF!</v>
      </c>
      <c r="AG285" s="61" t="str">
        <f t="shared" si="135"/>
        <v>276</v>
      </c>
      <c r="AH285" s="62" t="str">
        <f t="shared" si="136"/>
        <v>Southborough</v>
      </c>
      <c r="AI285" s="63">
        <f t="shared" si="137"/>
        <v>1.4053721605374589</v>
      </c>
      <c r="AJ285" s="64">
        <f t="shared" si="114"/>
        <v>100</v>
      </c>
      <c r="AK285" s="63">
        <f t="shared" si="138"/>
        <v>4.0800000000000003E-2</v>
      </c>
      <c r="AL285" s="57" t="e">
        <f t="shared" si="115"/>
        <v>#REF!</v>
      </c>
      <c r="AM285" s="65" t="e">
        <f t="shared" si="139"/>
        <v>#REF!</v>
      </c>
      <c r="AR285" s="49"/>
    </row>
    <row r="286" spans="1:44" ht="12.75" customHeight="1" x14ac:dyDescent="0.3">
      <c r="A286" s="48">
        <v>277</v>
      </c>
      <c r="B286" s="48" t="s">
        <v>340</v>
      </c>
      <c r="C286" s="49">
        <v>1766245500</v>
      </c>
      <c r="D286" s="49">
        <f t="shared" si="116"/>
        <v>4753372.9283860261</v>
      </c>
      <c r="E286" s="59">
        <v>446133000</v>
      </c>
      <c r="F286" s="49">
        <f t="shared" si="140"/>
        <v>5812570.0140756676</v>
      </c>
      <c r="G286" s="49">
        <f t="shared" si="117"/>
        <v>10565943</v>
      </c>
      <c r="H286" s="50">
        <v>48840346.000158593</v>
      </c>
      <c r="I286" s="51">
        <f t="shared" si="118"/>
        <v>0.21633636665812503</v>
      </c>
      <c r="J286" s="28">
        <f t="shared" si="119"/>
        <v>48840346</v>
      </c>
      <c r="K286" s="28">
        <f t="shared" si="120"/>
        <v>10565943</v>
      </c>
      <c r="L286" s="52">
        <f t="shared" si="121"/>
        <v>21.63</v>
      </c>
      <c r="M286" s="91"/>
      <c r="N286" s="53">
        <v>10677708</v>
      </c>
      <c r="O286" s="54">
        <v>3.0099999999999998E-2</v>
      </c>
      <c r="P286" s="28">
        <f t="shared" si="122"/>
        <v>10999107</v>
      </c>
      <c r="Q286" s="55">
        <f t="shared" si="123"/>
        <v>22.520534559612425</v>
      </c>
      <c r="R286" s="55">
        <f t="shared" si="124"/>
        <v>0</v>
      </c>
      <c r="S286" s="56">
        <f t="shared" si="125"/>
        <v>0</v>
      </c>
      <c r="T286" s="28">
        <f t="shared" si="126"/>
        <v>0</v>
      </c>
      <c r="U286" s="57">
        <f t="shared" si="127"/>
        <v>433164</v>
      </c>
      <c r="V286" s="57" t="e">
        <f t="shared" si="113"/>
        <v>#REF!</v>
      </c>
      <c r="W286" s="57">
        <f t="shared" si="128"/>
        <v>0</v>
      </c>
      <c r="X286" s="50" t="e">
        <f t="shared" si="129"/>
        <v>#REF!</v>
      </c>
      <c r="Y286" s="58" t="e">
        <f t="shared" si="130"/>
        <v>#REF!</v>
      </c>
      <c r="AA286" s="28">
        <f t="shared" si="131"/>
        <v>0</v>
      </c>
      <c r="AB286" s="28">
        <f t="shared" si="132"/>
        <v>0</v>
      </c>
      <c r="AC286" s="28" t="e">
        <f t="shared" si="133"/>
        <v>#REF!</v>
      </c>
      <c r="AD286" s="55" t="e">
        <f t="shared" si="134"/>
        <v>#REF!</v>
      </c>
      <c r="AG286" s="61" t="str">
        <f t="shared" si="135"/>
        <v>277</v>
      </c>
      <c r="AH286" s="62" t="str">
        <f t="shared" si="136"/>
        <v>Southbridge</v>
      </c>
      <c r="AI286" s="63">
        <f t="shared" si="137"/>
        <v>0.21633636665812503</v>
      </c>
      <c r="AJ286" s="64">
        <f t="shared" si="114"/>
        <v>21.63</v>
      </c>
      <c r="AK286" s="63">
        <f t="shared" si="138"/>
        <v>3.0099999999999998E-2</v>
      </c>
      <c r="AL286" s="57" t="e">
        <f t="shared" si="115"/>
        <v>#REF!</v>
      </c>
      <c r="AM286" s="65" t="e">
        <f t="shared" si="139"/>
        <v>#REF!</v>
      </c>
      <c r="AR286" s="49"/>
    </row>
    <row r="287" spans="1:44" ht="12.75" customHeight="1" x14ac:dyDescent="0.3">
      <c r="A287" s="48">
        <v>278</v>
      </c>
      <c r="B287" s="48" t="s">
        <v>341</v>
      </c>
      <c r="C287" s="49">
        <v>2400504300</v>
      </c>
      <c r="D287" s="49">
        <f t="shared" si="116"/>
        <v>6460309.257175318</v>
      </c>
      <c r="E287" s="59">
        <v>677977000</v>
      </c>
      <c r="F287" s="49">
        <f t="shared" si="140"/>
        <v>8833215.1632651668</v>
      </c>
      <c r="G287" s="49">
        <f t="shared" si="117"/>
        <v>15293524</v>
      </c>
      <c r="H287" s="50">
        <v>26607493.200000003</v>
      </c>
      <c r="I287" s="51">
        <f t="shared" si="118"/>
        <v>0.57478259545322363</v>
      </c>
      <c r="J287" s="28">
        <f t="shared" si="119"/>
        <v>26607493</v>
      </c>
      <c r="K287" s="28">
        <f t="shared" si="120"/>
        <v>15293524</v>
      </c>
      <c r="L287" s="52">
        <f t="shared" si="121"/>
        <v>57.48</v>
      </c>
      <c r="M287" s="91"/>
      <c r="N287" s="53">
        <v>15934556</v>
      </c>
      <c r="O287" s="54">
        <v>3.7400000000000003E-2</v>
      </c>
      <c r="P287" s="28">
        <f t="shared" si="122"/>
        <v>16530508</v>
      </c>
      <c r="Q287" s="55">
        <f t="shared" si="123"/>
        <v>62.127265713254033</v>
      </c>
      <c r="R287" s="55">
        <f t="shared" si="124"/>
        <v>0</v>
      </c>
      <c r="S287" s="56">
        <f t="shared" si="125"/>
        <v>0</v>
      </c>
      <c r="T287" s="28">
        <f t="shared" si="126"/>
        <v>0</v>
      </c>
      <c r="U287" s="57">
        <f t="shared" si="127"/>
        <v>1236984</v>
      </c>
      <c r="V287" s="57" t="e">
        <f t="shared" si="113"/>
        <v>#REF!</v>
      </c>
      <c r="W287" s="57">
        <f t="shared" si="128"/>
        <v>0</v>
      </c>
      <c r="X287" s="50" t="e">
        <f t="shared" si="129"/>
        <v>#REF!</v>
      </c>
      <c r="Y287" s="58" t="e">
        <f t="shared" si="130"/>
        <v>#REF!</v>
      </c>
      <c r="AA287" s="28">
        <f t="shared" si="131"/>
        <v>0</v>
      </c>
      <c r="AB287" s="28">
        <f t="shared" si="132"/>
        <v>0</v>
      </c>
      <c r="AC287" s="28" t="e">
        <f t="shared" si="133"/>
        <v>#REF!</v>
      </c>
      <c r="AD287" s="55" t="e">
        <f t="shared" si="134"/>
        <v>#REF!</v>
      </c>
      <c r="AG287" s="61" t="str">
        <f t="shared" si="135"/>
        <v>278</v>
      </c>
      <c r="AH287" s="62" t="str">
        <f t="shared" si="136"/>
        <v>South Hadley</v>
      </c>
      <c r="AI287" s="63">
        <f t="shared" si="137"/>
        <v>0.57478259545322363</v>
      </c>
      <c r="AJ287" s="64">
        <f t="shared" si="114"/>
        <v>57.48</v>
      </c>
      <c r="AK287" s="63">
        <f t="shared" si="138"/>
        <v>3.7400000000000003E-2</v>
      </c>
      <c r="AL287" s="57" t="e">
        <f t="shared" si="115"/>
        <v>#REF!</v>
      </c>
      <c r="AM287" s="65" t="e">
        <f t="shared" si="139"/>
        <v>#REF!</v>
      </c>
      <c r="AR287" s="49"/>
    </row>
    <row r="288" spans="1:44" ht="12.75" customHeight="1" x14ac:dyDescent="0.3">
      <c r="A288" s="48">
        <v>279</v>
      </c>
      <c r="B288" s="48" t="s">
        <v>342</v>
      </c>
      <c r="C288" s="49">
        <v>1577171200</v>
      </c>
      <c r="D288" s="49">
        <f t="shared" si="116"/>
        <v>4244530.4944924712</v>
      </c>
      <c r="E288" s="59">
        <v>444308000</v>
      </c>
      <c r="F288" s="49">
        <f t="shared" si="140"/>
        <v>5788792.4852318298</v>
      </c>
      <c r="G288" s="49">
        <f t="shared" si="117"/>
        <v>10033323</v>
      </c>
      <c r="H288" s="50">
        <v>16372246.274956705</v>
      </c>
      <c r="I288" s="51">
        <f t="shared" si="118"/>
        <v>0.61282507186244561</v>
      </c>
      <c r="J288" s="28">
        <f t="shared" si="119"/>
        <v>16372246</v>
      </c>
      <c r="K288" s="28">
        <f t="shared" si="120"/>
        <v>10033323</v>
      </c>
      <c r="L288" s="52">
        <f t="shared" si="121"/>
        <v>61.28</v>
      </c>
      <c r="M288" s="91"/>
      <c r="N288" s="53">
        <v>10498701</v>
      </c>
      <c r="O288" s="54">
        <v>3.85E-2</v>
      </c>
      <c r="P288" s="28">
        <f t="shared" si="122"/>
        <v>10902901</v>
      </c>
      <c r="Q288" s="55">
        <f t="shared" si="123"/>
        <v>66.593800367377085</v>
      </c>
      <c r="R288" s="55">
        <f t="shared" si="124"/>
        <v>0</v>
      </c>
      <c r="S288" s="56">
        <f t="shared" si="125"/>
        <v>0</v>
      </c>
      <c r="T288" s="28">
        <f t="shared" si="126"/>
        <v>0</v>
      </c>
      <c r="U288" s="57">
        <f t="shared" si="127"/>
        <v>869578</v>
      </c>
      <c r="V288" s="57" t="e">
        <f t="shared" si="113"/>
        <v>#REF!</v>
      </c>
      <c r="W288" s="57">
        <f t="shared" si="128"/>
        <v>0</v>
      </c>
      <c r="X288" s="50" t="e">
        <f t="shared" si="129"/>
        <v>#REF!</v>
      </c>
      <c r="Y288" s="58" t="e">
        <f t="shared" si="130"/>
        <v>#REF!</v>
      </c>
      <c r="AA288" s="28">
        <f t="shared" si="131"/>
        <v>0</v>
      </c>
      <c r="AB288" s="28">
        <f t="shared" si="132"/>
        <v>0</v>
      </c>
      <c r="AC288" s="28" t="e">
        <f t="shared" si="133"/>
        <v>#REF!</v>
      </c>
      <c r="AD288" s="55" t="e">
        <f t="shared" si="134"/>
        <v>#REF!</v>
      </c>
      <c r="AG288" s="61" t="str">
        <f t="shared" si="135"/>
        <v>279</v>
      </c>
      <c r="AH288" s="62" t="str">
        <f t="shared" si="136"/>
        <v>Southwick</v>
      </c>
      <c r="AI288" s="63">
        <f t="shared" si="137"/>
        <v>0.61282507186244561</v>
      </c>
      <c r="AJ288" s="64">
        <f t="shared" si="114"/>
        <v>61.28</v>
      </c>
      <c r="AK288" s="63">
        <f t="shared" si="138"/>
        <v>3.85E-2</v>
      </c>
      <c r="AL288" s="57" t="e">
        <f t="shared" si="115"/>
        <v>#REF!</v>
      </c>
      <c r="AM288" s="65" t="e">
        <f t="shared" si="139"/>
        <v>#REF!</v>
      </c>
      <c r="AR288" s="49"/>
    </row>
    <row r="289" spans="1:44" ht="12.75" customHeight="1" x14ac:dyDescent="0.3">
      <c r="A289" s="48">
        <v>280</v>
      </c>
      <c r="B289" s="48" t="s">
        <v>343</v>
      </c>
      <c r="C289" s="49">
        <v>1756862100</v>
      </c>
      <c r="D289" s="49">
        <f t="shared" si="116"/>
        <v>4728120.0405308455</v>
      </c>
      <c r="E289" s="59">
        <v>418849000</v>
      </c>
      <c r="F289" s="49">
        <f t="shared" si="140"/>
        <v>5457092.7006645538</v>
      </c>
      <c r="G289" s="49">
        <f t="shared" si="117"/>
        <v>10185213</v>
      </c>
      <c r="H289" s="50">
        <v>23718691.034162264</v>
      </c>
      <c r="I289" s="51">
        <f t="shared" si="118"/>
        <v>0.42941716241128725</v>
      </c>
      <c r="J289" s="28">
        <f t="shared" si="119"/>
        <v>23718691</v>
      </c>
      <c r="K289" s="28">
        <f t="shared" si="120"/>
        <v>10185213</v>
      </c>
      <c r="L289" s="52">
        <f t="shared" si="121"/>
        <v>42.94</v>
      </c>
      <c r="M289" s="91"/>
      <c r="N289" s="53">
        <v>10114203</v>
      </c>
      <c r="O289" s="54">
        <v>3.4799999999999998E-2</v>
      </c>
      <c r="P289" s="28">
        <f t="shared" si="122"/>
        <v>10466177</v>
      </c>
      <c r="Q289" s="55">
        <f t="shared" si="123"/>
        <v>44.126284139902417</v>
      </c>
      <c r="R289" s="55">
        <f t="shared" si="124"/>
        <v>0</v>
      </c>
      <c r="S289" s="56">
        <f t="shared" si="125"/>
        <v>0</v>
      </c>
      <c r="T289" s="28">
        <f t="shared" si="126"/>
        <v>0</v>
      </c>
      <c r="U289" s="57">
        <f t="shared" si="127"/>
        <v>280964</v>
      </c>
      <c r="V289" s="57" t="e">
        <f t="shared" si="113"/>
        <v>#REF!</v>
      </c>
      <c r="W289" s="57">
        <f t="shared" si="128"/>
        <v>0</v>
      </c>
      <c r="X289" s="50" t="e">
        <f t="shared" si="129"/>
        <v>#REF!</v>
      </c>
      <c r="Y289" s="58" t="e">
        <f t="shared" si="130"/>
        <v>#REF!</v>
      </c>
      <c r="AA289" s="28">
        <f t="shared" si="131"/>
        <v>0</v>
      </c>
      <c r="AB289" s="28">
        <f t="shared" si="132"/>
        <v>0</v>
      </c>
      <c r="AC289" s="28" t="e">
        <f t="shared" si="133"/>
        <v>#REF!</v>
      </c>
      <c r="AD289" s="55" t="e">
        <f t="shared" si="134"/>
        <v>#REF!</v>
      </c>
      <c r="AG289" s="61" t="str">
        <f t="shared" si="135"/>
        <v>280</v>
      </c>
      <c r="AH289" s="62" t="str">
        <f t="shared" si="136"/>
        <v>Spencer</v>
      </c>
      <c r="AI289" s="63">
        <f t="shared" si="137"/>
        <v>0.42941716241128725</v>
      </c>
      <c r="AJ289" s="64">
        <f t="shared" si="114"/>
        <v>42.94</v>
      </c>
      <c r="AK289" s="63">
        <f t="shared" si="138"/>
        <v>3.4799999999999998E-2</v>
      </c>
      <c r="AL289" s="57" t="e">
        <f t="shared" si="115"/>
        <v>#REF!</v>
      </c>
      <c r="AM289" s="65" t="e">
        <f t="shared" si="139"/>
        <v>#REF!</v>
      </c>
      <c r="AR289" s="49"/>
    </row>
    <row r="290" spans="1:44" ht="12.75" customHeight="1" x14ac:dyDescent="0.3">
      <c r="A290" s="48">
        <v>281</v>
      </c>
      <c r="B290" s="48" t="s">
        <v>344</v>
      </c>
      <c r="C290" s="49">
        <v>13220617400</v>
      </c>
      <c r="D290" s="49">
        <f t="shared" si="116"/>
        <v>35579722.55029624</v>
      </c>
      <c r="E290" s="59">
        <v>2978068000</v>
      </c>
      <c r="F290" s="49">
        <f t="shared" si="140"/>
        <v>38800601.517211899</v>
      </c>
      <c r="G290" s="49">
        <f t="shared" si="117"/>
        <v>74380324</v>
      </c>
      <c r="H290" s="50">
        <v>600170350.39999998</v>
      </c>
      <c r="I290" s="51">
        <f t="shared" si="118"/>
        <v>0.12393202021797177</v>
      </c>
      <c r="J290" s="28">
        <f t="shared" si="119"/>
        <v>600170350</v>
      </c>
      <c r="K290" s="28">
        <f t="shared" si="120"/>
        <v>74380324</v>
      </c>
      <c r="L290" s="52">
        <f t="shared" si="121"/>
        <v>12.39</v>
      </c>
      <c r="M290" s="91"/>
      <c r="N290" s="53">
        <v>51503174</v>
      </c>
      <c r="O290" s="54">
        <v>4.4900000000000002E-2</v>
      </c>
      <c r="P290" s="28">
        <f t="shared" si="122"/>
        <v>53815667</v>
      </c>
      <c r="Q290" s="55">
        <f t="shared" si="123"/>
        <v>8.9667320226887366</v>
      </c>
      <c r="R290" s="55">
        <f t="shared" si="124"/>
        <v>3.423267977311264</v>
      </c>
      <c r="S290" s="56">
        <f t="shared" si="125"/>
        <v>0.01</v>
      </c>
      <c r="T290" s="28">
        <f t="shared" si="126"/>
        <v>515032</v>
      </c>
      <c r="U290" s="57">
        <f t="shared" si="127"/>
        <v>0</v>
      </c>
      <c r="V290" s="57" t="e">
        <f t="shared" si="113"/>
        <v>#REF!</v>
      </c>
      <c r="W290" s="57">
        <f t="shared" si="128"/>
        <v>0</v>
      </c>
      <c r="X290" s="50" t="e">
        <f t="shared" si="129"/>
        <v>#REF!</v>
      </c>
      <c r="Y290" s="58" t="e">
        <f t="shared" si="130"/>
        <v>#REF!</v>
      </c>
      <c r="AA290" s="28">
        <f t="shared" si="131"/>
        <v>-20564657</v>
      </c>
      <c r="AB290" s="28">
        <f t="shared" si="132"/>
        <v>-20049625</v>
      </c>
      <c r="AC290" s="28">
        <f t="shared" si="133"/>
        <v>0</v>
      </c>
      <c r="AD290" s="55" t="e">
        <f t="shared" si="134"/>
        <v>#REF!</v>
      </c>
      <c r="AG290" s="61" t="str">
        <f t="shared" si="135"/>
        <v>281</v>
      </c>
      <c r="AH290" s="62" t="str">
        <f t="shared" si="136"/>
        <v>Springfield</v>
      </c>
      <c r="AI290" s="63">
        <f t="shared" si="137"/>
        <v>0.12393202021797177</v>
      </c>
      <c r="AJ290" s="64">
        <f t="shared" si="114"/>
        <v>12.39</v>
      </c>
      <c r="AK290" s="63">
        <f t="shared" si="138"/>
        <v>4.4900000000000002E-2</v>
      </c>
      <c r="AL290" s="57" t="e">
        <f t="shared" si="115"/>
        <v>#REF!</v>
      </c>
      <c r="AM290" s="65" t="e">
        <f t="shared" si="139"/>
        <v>#REF!</v>
      </c>
      <c r="AR290" s="49"/>
    </row>
    <row r="291" spans="1:44" ht="12.75" customHeight="1" x14ac:dyDescent="0.3">
      <c r="A291" s="48">
        <v>282</v>
      </c>
      <c r="B291" s="48" t="s">
        <v>345</v>
      </c>
      <c r="C291" s="49">
        <v>1844345000</v>
      </c>
      <c r="D291" s="49">
        <f t="shared" si="116"/>
        <v>4963556.648044751</v>
      </c>
      <c r="E291" s="59">
        <v>514857000</v>
      </c>
      <c r="F291" s="49">
        <f t="shared" si="140"/>
        <v>6707960.0920285117</v>
      </c>
      <c r="G291" s="49">
        <f t="shared" si="117"/>
        <v>11671517</v>
      </c>
      <c r="H291" s="50">
        <v>13217409.516571183</v>
      </c>
      <c r="I291" s="51">
        <f t="shared" si="118"/>
        <v>0.88304118786415475</v>
      </c>
      <c r="J291" s="28">
        <f t="shared" si="119"/>
        <v>13217410</v>
      </c>
      <c r="K291" s="28">
        <f t="shared" si="120"/>
        <v>11671517</v>
      </c>
      <c r="L291" s="52">
        <f t="shared" si="121"/>
        <v>88.3</v>
      </c>
      <c r="M291" s="91"/>
      <c r="N291" s="53">
        <v>10760255</v>
      </c>
      <c r="O291" s="54">
        <v>3.4299999999999997E-2</v>
      </c>
      <c r="P291" s="28">
        <f t="shared" si="122"/>
        <v>11129332</v>
      </c>
      <c r="Q291" s="55">
        <f t="shared" si="123"/>
        <v>84.202066872837079</v>
      </c>
      <c r="R291" s="55">
        <f t="shared" si="124"/>
        <v>4.0979331271629178</v>
      </c>
      <c r="S291" s="56">
        <f t="shared" si="125"/>
        <v>0.01</v>
      </c>
      <c r="T291" s="28">
        <f t="shared" si="126"/>
        <v>107603</v>
      </c>
      <c r="U291" s="57">
        <f t="shared" si="127"/>
        <v>0</v>
      </c>
      <c r="V291" s="57" t="e">
        <f t="shared" si="113"/>
        <v>#REF!</v>
      </c>
      <c r="W291" s="57">
        <f t="shared" si="128"/>
        <v>0</v>
      </c>
      <c r="X291" s="50" t="e">
        <f t="shared" si="129"/>
        <v>#REF!</v>
      </c>
      <c r="Y291" s="58" t="e">
        <f t="shared" si="130"/>
        <v>#REF!</v>
      </c>
      <c r="AA291" s="28">
        <f t="shared" si="131"/>
        <v>-542185</v>
      </c>
      <c r="AB291" s="28">
        <f t="shared" si="132"/>
        <v>-434582</v>
      </c>
      <c r="AC291" s="28">
        <f t="shared" si="133"/>
        <v>0</v>
      </c>
      <c r="AD291" s="55" t="e">
        <f t="shared" si="134"/>
        <v>#REF!</v>
      </c>
      <c r="AG291" s="61" t="str">
        <f t="shared" si="135"/>
        <v>282</v>
      </c>
      <c r="AH291" s="62" t="str">
        <f t="shared" si="136"/>
        <v>Sterling</v>
      </c>
      <c r="AI291" s="63">
        <f t="shared" si="137"/>
        <v>0.88304118786415475</v>
      </c>
      <c r="AJ291" s="64">
        <f t="shared" si="114"/>
        <v>88.3</v>
      </c>
      <c r="AK291" s="63">
        <f t="shared" si="138"/>
        <v>3.4299999999999997E-2</v>
      </c>
      <c r="AL291" s="57" t="e">
        <f t="shared" si="115"/>
        <v>#REF!</v>
      </c>
      <c r="AM291" s="65" t="e">
        <f t="shared" si="139"/>
        <v>#REF!</v>
      </c>
      <c r="AR291" s="49"/>
    </row>
    <row r="292" spans="1:44" ht="12.75" customHeight="1" x14ac:dyDescent="0.3">
      <c r="A292" s="48">
        <v>283</v>
      </c>
      <c r="B292" s="48" t="s">
        <v>346</v>
      </c>
      <c r="C292" s="49">
        <v>1310803700</v>
      </c>
      <c r="D292" s="49">
        <f t="shared" si="116"/>
        <v>3527674.2797126663</v>
      </c>
      <c r="E292" s="59">
        <v>111349000</v>
      </c>
      <c r="F292" s="49">
        <f t="shared" si="140"/>
        <v>1450741.950264409</v>
      </c>
      <c r="G292" s="49">
        <f t="shared" si="117"/>
        <v>4978416</v>
      </c>
      <c r="H292" s="50">
        <v>2152466.6038236013</v>
      </c>
      <c r="I292" s="51">
        <f t="shared" si="118"/>
        <v>2.3128888462921724</v>
      </c>
      <c r="J292" s="28">
        <f t="shared" si="119"/>
        <v>2152467</v>
      </c>
      <c r="K292" s="28">
        <f t="shared" si="120"/>
        <v>2152467</v>
      </c>
      <c r="L292" s="52">
        <f t="shared" si="121"/>
        <v>100</v>
      </c>
      <c r="M292" s="91"/>
      <c r="N292" s="53">
        <v>1693659</v>
      </c>
      <c r="O292" s="54">
        <v>3.9600000000000003E-2</v>
      </c>
      <c r="P292" s="28">
        <f t="shared" si="122"/>
        <v>1760728</v>
      </c>
      <c r="Q292" s="55">
        <f t="shared" si="123"/>
        <v>81.800479360389417</v>
      </c>
      <c r="R292" s="55">
        <f t="shared" si="124"/>
        <v>18.199520639610583</v>
      </c>
      <c r="S292" s="56">
        <f t="shared" si="125"/>
        <v>0.02</v>
      </c>
      <c r="T292" s="28">
        <f t="shared" si="126"/>
        <v>33873</v>
      </c>
      <c r="U292" s="57">
        <f t="shared" si="127"/>
        <v>0</v>
      </c>
      <c r="V292" s="57" t="e">
        <f t="shared" si="113"/>
        <v>#REF!</v>
      </c>
      <c r="W292" s="57">
        <f t="shared" si="128"/>
        <v>357866</v>
      </c>
      <c r="X292" s="50" t="e">
        <f t="shared" si="129"/>
        <v>#REF!</v>
      </c>
      <c r="Y292" s="58" t="e">
        <f t="shared" si="130"/>
        <v>#REF!</v>
      </c>
      <c r="AA292" s="28">
        <f t="shared" si="131"/>
        <v>-391739</v>
      </c>
      <c r="AB292" s="28">
        <f t="shared" si="132"/>
        <v>0</v>
      </c>
      <c r="AC292" s="28">
        <f t="shared" si="133"/>
        <v>0</v>
      </c>
      <c r="AD292" s="55" t="e">
        <f t="shared" si="134"/>
        <v>#REF!</v>
      </c>
      <c r="AG292" s="61" t="str">
        <f t="shared" si="135"/>
        <v>283</v>
      </c>
      <c r="AH292" s="62" t="str">
        <f t="shared" si="136"/>
        <v>Stockbridge</v>
      </c>
      <c r="AI292" s="63">
        <f t="shared" si="137"/>
        <v>2.3128888462921724</v>
      </c>
      <c r="AJ292" s="64">
        <f t="shared" si="114"/>
        <v>100</v>
      </c>
      <c r="AK292" s="63">
        <f t="shared" si="138"/>
        <v>3.9600000000000003E-2</v>
      </c>
      <c r="AL292" s="57" t="e">
        <f t="shared" si="115"/>
        <v>#REF!</v>
      </c>
      <c r="AM292" s="65" t="e">
        <f t="shared" si="139"/>
        <v>#REF!</v>
      </c>
      <c r="AR292" s="49"/>
    </row>
    <row r="293" spans="1:44" ht="12.75" customHeight="1" x14ac:dyDescent="0.3">
      <c r="A293" s="48">
        <v>284</v>
      </c>
      <c r="B293" s="48" t="s">
        <v>347</v>
      </c>
      <c r="C293" s="49">
        <v>6156696900</v>
      </c>
      <c r="D293" s="49">
        <f t="shared" si="116"/>
        <v>16569087.577428035</v>
      </c>
      <c r="E293" s="59">
        <v>1360245000</v>
      </c>
      <c r="F293" s="49">
        <f t="shared" si="140"/>
        <v>17722336.834074944</v>
      </c>
      <c r="G293" s="49">
        <f t="shared" si="117"/>
        <v>34291424</v>
      </c>
      <c r="H293" s="50">
        <v>37001605.096655168</v>
      </c>
      <c r="I293" s="51">
        <f t="shared" si="118"/>
        <v>0.92675503969150352</v>
      </c>
      <c r="J293" s="28">
        <f t="shared" si="119"/>
        <v>37001605</v>
      </c>
      <c r="K293" s="28">
        <f t="shared" si="120"/>
        <v>34291424</v>
      </c>
      <c r="L293" s="52">
        <f t="shared" si="121"/>
        <v>92.68</v>
      </c>
      <c r="M293" s="91"/>
      <c r="N293" s="53">
        <v>27418435</v>
      </c>
      <c r="O293" s="54">
        <v>4.3499999999999997E-2</v>
      </c>
      <c r="P293" s="28">
        <f t="shared" si="122"/>
        <v>28611137</v>
      </c>
      <c r="Q293" s="55">
        <f t="shared" si="123"/>
        <v>77.324042903712737</v>
      </c>
      <c r="R293" s="55">
        <f t="shared" si="124"/>
        <v>15.35595709628727</v>
      </c>
      <c r="S293" s="56">
        <f t="shared" si="125"/>
        <v>0.02</v>
      </c>
      <c r="T293" s="28">
        <f t="shared" si="126"/>
        <v>548369</v>
      </c>
      <c r="U293" s="57">
        <f t="shared" si="127"/>
        <v>0</v>
      </c>
      <c r="V293" s="57" t="e">
        <f t="shared" si="113"/>
        <v>#REF!</v>
      </c>
      <c r="W293" s="57">
        <f t="shared" si="128"/>
        <v>0</v>
      </c>
      <c r="X293" s="50" t="e">
        <f t="shared" si="129"/>
        <v>#REF!</v>
      </c>
      <c r="Y293" s="58" t="e">
        <f t="shared" si="130"/>
        <v>#REF!</v>
      </c>
      <c r="AA293" s="28">
        <f t="shared" si="131"/>
        <v>-5680287</v>
      </c>
      <c r="AB293" s="28">
        <f t="shared" si="132"/>
        <v>-5131918</v>
      </c>
      <c r="AC293" s="28">
        <f t="shared" si="133"/>
        <v>0</v>
      </c>
      <c r="AD293" s="55" t="e">
        <f t="shared" si="134"/>
        <v>#REF!</v>
      </c>
      <c r="AG293" s="61" t="str">
        <f t="shared" si="135"/>
        <v>284</v>
      </c>
      <c r="AH293" s="62" t="str">
        <f t="shared" si="136"/>
        <v>Stoneham</v>
      </c>
      <c r="AI293" s="63">
        <f t="shared" si="137"/>
        <v>0.92675503969150352</v>
      </c>
      <c r="AJ293" s="64">
        <f t="shared" si="114"/>
        <v>92.68</v>
      </c>
      <c r="AK293" s="63">
        <f t="shared" si="138"/>
        <v>4.3499999999999997E-2</v>
      </c>
      <c r="AL293" s="57" t="e">
        <f t="shared" si="115"/>
        <v>#REF!</v>
      </c>
      <c r="AM293" s="65" t="e">
        <f t="shared" si="139"/>
        <v>#REF!</v>
      </c>
      <c r="AR293" s="49"/>
    </row>
    <row r="294" spans="1:44" ht="12.75" customHeight="1" x14ac:dyDescent="0.3">
      <c r="A294" s="48">
        <v>285</v>
      </c>
      <c r="B294" s="48" t="s">
        <v>348</v>
      </c>
      <c r="C294" s="49">
        <v>6283557300</v>
      </c>
      <c r="D294" s="49">
        <f t="shared" si="116"/>
        <v>16910498.095413346</v>
      </c>
      <c r="E294" s="59">
        <v>1198644000</v>
      </c>
      <c r="F294" s="49">
        <f t="shared" si="140"/>
        <v>15616872.484106118</v>
      </c>
      <c r="G294" s="49">
        <f t="shared" si="117"/>
        <v>32527371</v>
      </c>
      <c r="H294" s="50">
        <v>68052119.150257751</v>
      </c>
      <c r="I294" s="51">
        <f t="shared" si="118"/>
        <v>0.47797734157521532</v>
      </c>
      <c r="J294" s="28">
        <f t="shared" si="119"/>
        <v>68052119</v>
      </c>
      <c r="K294" s="28">
        <f t="shared" si="120"/>
        <v>32527371</v>
      </c>
      <c r="L294" s="52">
        <f t="shared" si="121"/>
        <v>47.8</v>
      </c>
      <c r="M294" s="91"/>
      <c r="N294" s="53">
        <v>33418603</v>
      </c>
      <c r="O294" s="54">
        <v>4.8399999999999999E-2</v>
      </c>
      <c r="P294" s="28">
        <f t="shared" si="122"/>
        <v>35036063</v>
      </c>
      <c r="Q294" s="55">
        <f t="shared" si="123"/>
        <v>51.48416160654903</v>
      </c>
      <c r="R294" s="55">
        <f t="shared" si="124"/>
        <v>0</v>
      </c>
      <c r="S294" s="56">
        <f t="shared" si="125"/>
        <v>0</v>
      </c>
      <c r="T294" s="28">
        <f t="shared" si="126"/>
        <v>0</v>
      </c>
      <c r="U294" s="57">
        <f t="shared" si="127"/>
        <v>2508692</v>
      </c>
      <c r="V294" s="57" t="e">
        <f t="shared" si="113"/>
        <v>#REF!</v>
      </c>
      <c r="W294" s="57">
        <f t="shared" si="128"/>
        <v>0</v>
      </c>
      <c r="X294" s="50" t="e">
        <f t="shared" si="129"/>
        <v>#REF!</v>
      </c>
      <c r="Y294" s="58" t="e">
        <f t="shared" si="130"/>
        <v>#REF!</v>
      </c>
      <c r="AA294" s="28">
        <f t="shared" si="131"/>
        <v>0</v>
      </c>
      <c r="AB294" s="28">
        <f t="shared" si="132"/>
        <v>0</v>
      </c>
      <c r="AC294" s="28" t="e">
        <f t="shared" si="133"/>
        <v>#REF!</v>
      </c>
      <c r="AD294" s="55" t="e">
        <f t="shared" si="134"/>
        <v>#REF!</v>
      </c>
      <c r="AG294" s="61" t="str">
        <f t="shared" si="135"/>
        <v>285</v>
      </c>
      <c r="AH294" s="62" t="str">
        <f t="shared" si="136"/>
        <v>Stoughton</v>
      </c>
      <c r="AI294" s="63">
        <f t="shared" si="137"/>
        <v>0.47797734157521532</v>
      </c>
      <c r="AJ294" s="64">
        <f t="shared" si="114"/>
        <v>47.8</v>
      </c>
      <c r="AK294" s="63">
        <f t="shared" si="138"/>
        <v>4.8399999999999999E-2</v>
      </c>
      <c r="AL294" s="57" t="e">
        <f t="shared" si="115"/>
        <v>#REF!</v>
      </c>
      <c r="AM294" s="65" t="e">
        <f t="shared" si="139"/>
        <v>#REF!</v>
      </c>
      <c r="AR294" s="49"/>
    </row>
    <row r="295" spans="1:44" ht="12.75" customHeight="1" x14ac:dyDescent="0.3">
      <c r="A295" s="48">
        <v>286</v>
      </c>
      <c r="B295" s="48" t="s">
        <v>349</v>
      </c>
      <c r="C295" s="49">
        <v>2104302800</v>
      </c>
      <c r="D295" s="49">
        <f t="shared" si="116"/>
        <v>5663162.88570695</v>
      </c>
      <c r="E295" s="59">
        <v>706446000</v>
      </c>
      <c r="F295" s="49">
        <f t="shared" si="140"/>
        <v>9204131.5844461154</v>
      </c>
      <c r="G295" s="49">
        <f t="shared" si="117"/>
        <v>14867294</v>
      </c>
      <c r="H295" s="50">
        <v>15053373.376343438</v>
      </c>
      <c r="I295" s="51">
        <f t="shared" si="118"/>
        <v>0.98763869255805048</v>
      </c>
      <c r="J295" s="28">
        <f t="shared" si="119"/>
        <v>15053373</v>
      </c>
      <c r="K295" s="28">
        <f t="shared" si="120"/>
        <v>14867294</v>
      </c>
      <c r="L295" s="52">
        <f t="shared" si="121"/>
        <v>98.76</v>
      </c>
      <c r="M295" s="91"/>
      <c r="N295" s="53">
        <v>12363407</v>
      </c>
      <c r="O295" s="54">
        <v>3.5200000000000002E-2</v>
      </c>
      <c r="P295" s="28">
        <f t="shared" si="122"/>
        <v>12798599</v>
      </c>
      <c r="Q295" s="55">
        <f t="shared" si="123"/>
        <v>85.021467813408222</v>
      </c>
      <c r="R295" s="55">
        <f t="shared" si="124"/>
        <v>13.738532186591783</v>
      </c>
      <c r="S295" s="56">
        <f t="shared" si="125"/>
        <v>0.02</v>
      </c>
      <c r="T295" s="28">
        <f t="shared" si="126"/>
        <v>247268</v>
      </c>
      <c r="U295" s="57">
        <f t="shared" si="127"/>
        <v>0</v>
      </c>
      <c r="V295" s="57" t="e">
        <f t="shared" si="113"/>
        <v>#REF!</v>
      </c>
      <c r="W295" s="57">
        <f t="shared" si="128"/>
        <v>0</v>
      </c>
      <c r="X295" s="50" t="e">
        <f t="shared" si="129"/>
        <v>#REF!</v>
      </c>
      <c r="Y295" s="58" t="e">
        <f t="shared" si="130"/>
        <v>#REF!</v>
      </c>
      <c r="AA295" s="28">
        <f t="shared" si="131"/>
        <v>-2068695</v>
      </c>
      <c r="AB295" s="28">
        <f t="shared" si="132"/>
        <v>-1821427</v>
      </c>
      <c r="AC295" s="28">
        <f t="shared" si="133"/>
        <v>0</v>
      </c>
      <c r="AD295" s="55" t="e">
        <f t="shared" si="134"/>
        <v>#REF!</v>
      </c>
      <c r="AG295" s="61" t="str">
        <f t="shared" si="135"/>
        <v>286</v>
      </c>
      <c r="AH295" s="62" t="str">
        <f t="shared" si="136"/>
        <v>Stow</v>
      </c>
      <c r="AI295" s="63">
        <f t="shared" si="137"/>
        <v>0.98763869255805048</v>
      </c>
      <c r="AJ295" s="64">
        <f t="shared" si="114"/>
        <v>98.76</v>
      </c>
      <c r="AK295" s="63">
        <f t="shared" si="138"/>
        <v>3.5200000000000002E-2</v>
      </c>
      <c r="AL295" s="57" t="e">
        <f t="shared" si="115"/>
        <v>#REF!</v>
      </c>
      <c r="AM295" s="65" t="e">
        <f t="shared" si="139"/>
        <v>#REF!</v>
      </c>
      <c r="AR295" s="49"/>
    </row>
    <row r="296" spans="1:44" ht="12.75" customHeight="1" x14ac:dyDescent="0.3">
      <c r="A296" s="48">
        <v>287</v>
      </c>
      <c r="B296" s="48" t="s">
        <v>350</v>
      </c>
      <c r="C296" s="49">
        <v>1957480400</v>
      </c>
      <c r="D296" s="49">
        <f t="shared" si="116"/>
        <v>5268030.0338804824</v>
      </c>
      <c r="E296" s="59">
        <v>541652000</v>
      </c>
      <c r="F296" s="49">
        <f t="shared" si="140"/>
        <v>7057066.3305877699</v>
      </c>
      <c r="G296" s="49">
        <f t="shared" si="117"/>
        <v>12325096</v>
      </c>
      <c r="H296" s="50">
        <v>23788976.710745141</v>
      </c>
      <c r="I296" s="51">
        <f t="shared" si="118"/>
        <v>0.51810114196433388</v>
      </c>
      <c r="J296" s="28">
        <f t="shared" si="119"/>
        <v>23788977</v>
      </c>
      <c r="K296" s="28">
        <f t="shared" si="120"/>
        <v>12325096</v>
      </c>
      <c r="L296" s="52">
        <f t="shared" si="121"/>
        <v>51.81</v>
      </c>
      <c r="M296" s="91"/>
      <c r="N296" s="53">
        <v>13256696</v>
      </c>
      <c r="O296" s="54">
        <v>3.7199999999999997E-2</v>
      </c>
      <c r="P296" s="28">
        <f t="shared" si="122"/>
        <v>13749845</v>
      </c>
      <c r="Q296" s="55">
        <f t="shared" si="123"/>
        <v>57.799228471182587</v>
      </c>
      <c r="R296" s="55">
        <f t="shared" si="124"/>
        <v>0</v>
      </c>
      <c r="S296" s="56">
        <f t="shared" si="125"/>
        <v>0</v>
      </c>
      <c r="T296" s="28">
        <f t="shared" si="126"/>
        <v>0</v>
      </c>
      <c r="U296" s="57">
        <f t="shared" si="127"/>
        <v>1424749</v>
      </c>
      <c r="V296" s="57" t="e">
        <f t="shared" si="113"/>
        <v>#REF!</v>
      </c>
      <c r="W296" s="57">
        <f t="shared" si="128"/>
        <v>0</v>
      </c>
      <c r="X296" s="50" t="e">
        <f t="shared" si="129"/>
        <v>#REF!</v>
      </c>
      <c r="Y296" s="58" t="e">
        <f t="shared" si="130"/>
        <v>#REF!</v>
      </c>
      <c r="AA296" s="28">
        <f t="shared" si="131"/>
        <v>0</v>
      </c>
      <c r="AB296" s="28">
        <f t="shared" si="132"/>
        <v>0</v>
      </c>
      <c r="AC296" s="28" t="e">
        <f t="shared" si="133"/>
        <v>#REF!</v>
      </c>
      <c r="AD296" s="55" t="e">
        <f t="shared" si="134"/>
        <v>#REF!</v>
      </c>
      <c r="AG296" s="61" t="str">
        <f t="shared" si="135"/>
        <v>287</v>
      </c>
      <c r="AH296" s="62" t="str">
        <f t="shared" si="136"/>
        <v>Sturbridge</v>
      </c>
      <c r="AI296" s="63">
        <f t="shared" si="137"/>
        <v>0.51810114196433388</v>
      </c>
      <c r="AJ296" s="64">
        <f t="shared" si="114"/>
        <v>51.81</v>
      </c>
      <c r="AK296" s="63">
        <f t="shared" si="138"/>
        <v>3.7199999999999997E-2</v>
      </c>
      <c r="AL296" s="57" t="e">
        <f t="shared" si="115"/>
        <v>#REF!</v>
      </c>
      <c r="AM296" s="65" t="e">
        <f t="shared" si="139"/>
        <v>#REF!</v>
      </c>
      <c r="AR296" s="49"/>
    </row>
    <row r="297" spans="1:44" ht="12.75" customHeight="1" x14ac:dyDescent="0.3">
      <c r="A297" s="48">
        <v>288</v>
      </c>
      <c r="B297" s="48" t="s">
        <v>351</v>
      </c>
      <c r="C297" s="49">
        <v>7603766700</v>
      </c>
      <c r="D297" s="49">
        <f t="shared" si="116"/>
        <v>20463485.277410842</v>
      </c>
      <c r="E297" s="59">
        <v>2479674000</v>
      </c>
      <c r="F297" s="49">
        <f t="shared" si="140"/>
        <v>32307134.278529201</v>
      </c>
      <c r="G297" s="49">
        <f t="shared" si="117"/>
        <v>52770620</v>
      </c>
      <c r="H297" s="50">
        <v>48959956.505618267</v>
      </c>
      <c r="I297" s="51">
        <f t="shared" si="118"/>
        <v>1.0778322483588083</v>
      </c>
      <c r="J297" s="28">
        <f t="shared" si="119"/>
        <v>48959957</v>
      </c>
      <c r="K297" s="28">
        <f t="shared" si="120"/>
        <v>48959957</v>
      </c>
      <c r="L297" s="52">
        <f t="shared" si="121"/>
        <v>100</v>
      </c>
      <c r="M297" s="91"/>
      <c r="N297" s="53">
        <v>38340362</v>
      </c>
      <c r="O297" s="54">
        <v>3.5999999999999997E-2</v>
      </c>
      <c r="P297" s="28">
        <f t="shared" si="122"/>
        <v>39720615</v>
      </c>
      <c r="Q297" s="55">
        <f t="shared" si="123"/>
        <v>81.128779179862974</v>
      </c>
      <c r="R297" s="55">
        <f t="shared" si="124"/>
        <v>18.871220820137026</v>
      </c>
      <c r="S297" s="56">
        <f t="shared" si="125"/>
        <v>0.02</v>
      </c>
      <c r="T297" s="28">
        <f t="shared" si="126"/>
        <v>766807</v>
      </c>
      <c r="U297" s="57">
        <f t="shared" si="127"/>
        <v>0</v>
      </c>
      <c r="V297" s="57" t="e">
        <f t="shared" si="113"/>
        <v>#REF!</v>
      </c>
      <c r="W297" s="57">
        <f t="shared" si="128"/>
        <v>0</v>
      </c>
      <c r="X297" s="50" t="e">
        <f t="shared" si="129"/>
        <v>#REF!</v>
      </c>
      <c r="Y297" s="58" t="e">
        <f t="shared" si="130"/>
        <v>#REF!</v>
      </c>
      <c r="AA297" s="28">
        <f t="shared" si="131"/>
        <v>-9239342</v>
      </c>
      <c r="AB297" s="28">
        <f t="shared" si="132"/>
        <v>-8472535</v>
      </c>
      <c r="AC297" s="28">
        <f t="shared" si="133"/>
        <v>0</v>
      </c>
      <c r="AD297" s="55" t="e">
        <f t="shared" si="134"/>
        <v>#REF!</v>
      </c>
      <c r="AG297" s="61" t="str">
        <f t="shared" si="135"/>
        <v>288</v>
      </c>
      <c r="AH297" s="62" t="str">
        <f t="shared" si="136"/>
        <v>Sudbury</v>
      </c>
      <c r="AI297" s="63">
        <f t="shared" si="137"/>
        <v>1.0778322483588083</v>
      </c>
      <c r="AJ297" s="64">
        <f t="shared" si="114"/>
        <v>100</v>
      </c>
      <c r="AK297" s="63">
        <f t="shared" si="138"/>
        <v>3.5999999999999997E-2</v>
      </c>
      <c r="AL297" s="57" t="e">
        <f t="shared" si="115"/>
        <v>#REF!</v>
      </c>
      <c r="AM297" s="65" t="e">
        <f t="shared" si="139"/>
        <v>#REF!</v>
      </c>
      <c r="AR297" s="49"/>
    </row>
    <row r="298" spans="1:44" ht="12.75" customHeight="1" x14ac:dyDescent="0.3">
      <c r="A298" s="48">
        <v>289</v>
      </c>
      <c r="B298" s="48" t="s">
        <v>352</v>
      </c>
      <c r="C298" s="49">
        <v>648868700</v>
      </c>
      <c r="D298" s="49">
        <f t="shared" si="116"/>
        <v>1746254.9303916323</v>
      </c>
      <c r="E298" s="59">
        <v>122267000</v>
      </c>
      <c r="F298" s="49">
        <f t="shared" si="140"/>
        <v>1592990.2022737383</v>
      </c>
      <c r="G298" s="49">
        <f t="shared" si="117"/>
        <v>3339245</v>
      </c>
      <c r="H298" s="50">
        <v>4153332.3043576581</v>
      </c>
      <c r="I298" s="51">
        <f t="shared" si="118"/>
        <v>0.80399177222021911</v>
      </c>
      <c r="J298" s="28">
        <f t="shared" si="119"/>
        <v>4153332</v>
      </c>
      <c r="K298" s="28">
        <f t="shared" si="120"/>
        <v>3339245</v>
      </c>
      <c r="L298" s="52">
        <f t="shared" si="121"/>
        <v>80.400000000000006</v>
      </c>
      <c r="M298" s="91"/>
      <c r="N298" s="53">
        <v>3262775</v>
      </c>
      <c r="O298" s="54">
        <v>4.130000000000001E-2</v>
      </c>
      <c r="P298" s="28">
        <f t="shared" si="122"/>
        <v>3397528</v>
      </c>
      <c r="Q298" s="55">
        <f t="shared" si="123"/>
        <v>81.802460073693794</v>
      </c>
      <c r="R298" s="55">
        <f t="shared" si="124"/>
        <v>0</v>
      </c>
      <c r="S298" s="56">
        <f t="shared" si="125"/>
        <v>0</v>
      </c>
      <c r="T298" s="28">
        <f t="shared" si="126"/>
        <v>0</v>
      </c>
      <c r="U298" s="57">
        <f t="shared" si="127"/>
        <v>58283</v>
      </c>
      <c r="V298" s="57" t="e">
        <f t="shared" si="113"/>
        <v>#REF!</v>
      </c>
      <c r="W298" s="57">
        <f t="shared" si="128"/>
        <v>0</v>
      </c>
      <c r="X298" s="50" t="e">
        <f t="shared" si="129"/>
        <v>#REF!</v>
      </c>
      <c r="Y298" s="58" t="e">
        <f t="shared" si="130"/>
        <v>#REF!</v>
      </c>
      <c r="AA298" s="28">
        <f t="shared" si="131"/>
        <v>0</v>
      </c>
      <c r="AB298" s="28">
        <f t="shared" si="132"/>
        <v>0</v>
      </c>
      <c r="AC298" s="28" t="e">
        <f t="shared" si="133"/>
        <v>#REF!</v>
      </c>
      <c r="AD298" s="55" t="e">
        <f t="shared" si="134"/>
        <v>#REF!</v>
      </c>
      <c r="AG298" s="61" t="str">
        <f t="shared" si="135"/>
        <v>289</v>
      </c>
      <c r="AH298" s="62" t="str">
        <f t="shared" si="136"/>
        <v>Sunderland</v>
      </c>
      <c r="AI298" s="63">
        <f t="shared" si="137"/>
        <v>0.80399177222021911</v>
      </c>
      <c r="AJ298" s="64">
        <f t="shared" si="114"/>
        <v>80.400000000000006</v>
      </c>
      <c r="AK298" s="63">
        <f t="shared" si="138"/>
        <v>4.130000000000001E-2</v>
      </c>
      <c r="AL298" s="57" t="e">
        <f t="shared" si="115"/>
        <v>#REF!</v>
      </c>
      <c r="AM298" s="65" t="e">
        <f t="shared" si="139"/>
        <v>#REF!</v>
      </c>
      <c r="AR298" s="49"/>
    </row>
    <row r="299" spans="1:44" ht="12.75" customHeight="1" x14ac:dyDescent="0.3">
      <c r="A299" s="48">
        <v>290</v>
      </c>
      <c r="B299" s="48" t="s">
        <v>353</v>
      </c>
      <c r="C299" s="49">
        <v>2416680400</v>
      </c>
      <c r="D299" s="49">
        <f t="shared" si="116"/>
        <v>6503842.8632492553</v>
      </c>
      <c r="E299" s="59">
        <v>633715000</v>
      </c>
      <c r="F299" s="49">
        <f t="shared" si="140"/>
        <v>8256535.1733002532</v>
      </c>
      <c r="G299" s="49">
        <f t="shared" si="117"/>
        <v>14760378</v>
      </c>
      <c r="H299" s="50">
        <v>18674532.310067814</v>
      </c>
      <c r="I299" s="51">
        <f t="shared" si="118"/>
        <v>0.79040148127524379</v>
      </c>
      <c r="J299" s="28">
        <f t="shared" si="119"/>
        <v>18674532</v>
      </c>
      <c r="K299" s="28">
        <f t="shared" si="120"/>
        <v>14760378</v>
      </c>
      <c r="L299" s="52">
        <f t="shared" si="121"/>
        <v>79.040000000000006</v>
      </c>
      <c r="M299" s="91"/>
      <c r="N299" s="53">
        <v>14857536</v>
      </c>
      <c r="O299" s="54">
        <v>4.3999999999999997E-2</v>
      </c>
      <c r="P299" s="28">
        <f t="shared" si="122"/>
        <v>15511268</v>
      </c>
      <c r="Q299" s="55">
        <f t="shared" si="123"/>
        <v>83.061078812868402</v>
      </c>
      <c r="R299" s="55">
        <f t="shared" si="124"/>
        <v>0</v>
      </c>
      <c r="S299" s="56">
        <f t="shared" si="125"/>
        <v>0</v>
      </c>
      <c r="T299" s="28">
        <f t="shared" si="126"/>
        <v>0</v>
      </c>
      <c r="U299" s="57">
        <f t="shared" si="127"/>
        <v>750890</v>
      </c>
      <c r="V299" s="57" t="e">
        <f t="shared" si="113"/>
        <v>#REF!</v>
      </c>
      <c r="W299" s="57">
        <f t="shared" si="128"/>
        <v>0</v>
      </c>
      <c r="X299" s="50" t="e">
        <f t="shared" si="129"/>
        <v>#REF!</v>
      </c>
      <c r="Y299" s="58" t="e">
        <f t="shared" si="130"/>
        <v>#REF!</v>
      </c>
      <c r="AA299" s="28">
        <f t="shared" si="131"/>
        <v>0</v>
      </c>
      <c r="AB299" s="28">
        <f t="shared" si="132"/>
        <v>0</v>
      </c>
      <c r="AC299" s="28" t="e">
        <f t="shared" si="133"/>
        <v>#REF!</v>
      </c>
      <c r="AD299" s="55" t="e">
        <f t="shared" si="134"/>
        <v>#REF!</v>
      </c>
      <c r="AG299" s="61" t="str">
        <f t="shared" si="135"/>
        <v>290</v>
      </c>
      <c r="AH299" s="62" t="str">
        <f t="shared" si="136"/>
        <v>Sutton</v>
      </c>
      <c r="AI299" s="63">
        <f t="shared" si="137"/>
        <v>0.79040148127524379</v>
      </c>
      <c r="AJ299" s="64">
        <f t="shared" si="114"/>
        <v>79.040000000000006</v>
      </c>
      <c r="AK299" s="63">
        <f t="shared" si="138"/>
        <v>4.3999999999999997E-2</v>
      </c>
      <c r="AL299" s="57" t="e">
        <f t="shared" si="115"/>
        <v>#REF!</v>
      </c>
      <c r="AM299" s="65" t="e">
        <f t="shared" si="139"/>
        <v>#REF!</v>
      </c>
      <c r="AR299" s="49"/>
    </row>
    <row r="300" spans="1:44" ht="12.75" customHeight="1" x14ac:dyDescent="0.3">
      <c r="A300" s="48">
        <v>291</v>
      </c>
      <c r="B300" s="48" t="s">
        <v>354</v>
      </c>
      <c r="C300" s="49">
        <v>4962059100</v>
      </c>
      <c r="D300" s="49">
        <f t="shared" si="116"/>
        <v>13354042.456154328</v>
      </c>
      <c r="E300" s="59">
        <v>1322212000</v>
      </c>
      <c r="F300" s="49">
        <f t="shared" si="140"/>
        <v>17226813.132969353</v>
      </c>
      <c r="G300" s="49">
        <f t="shared" si="117"/>
        <v>30580856</v>
      </c>
      <c r="H300" s="50">
        <v>28747237.97566038</v>
      </c>
      <c r="I300" s="51">
        <f t="shared" si="118"/>
        <v>1.0637841460070738</v>
      </c>
      <c r="J300" s="28">
        <f t="shared" si="119"/>
        <v>28747238</v>
      </c>
      <c r="K300" s="28">
        <f t="shared" si="120"/>
        <v>28747238</v>
      </c>
      <c r="L300" s="52">
        <f t="shared" si="121"/>
        <v>100</v>
      </c>
      <c r="M300" s="91"/>
      <c r="N300" s="53">
        <v>21987989</v>
      </c>
      <c r="O300" s="54">
        <v>3.0099999999999998E-2</v>
      </c>
      <c r="P300" s="28">
        <f t="shared" si="122"/>
        <v>22649827</v>
      </c>
      <c r="Q300" s="55">
        <f t="shared" si="123"/>
        <v>78.789576303563777</v>
      </c>
      <c r="R300" s="55">
        <f t="shared" si="124"/>
        <v>21.210423696436223</v>
      </c>
      <c r="S300" s="56">
        <f t="shared" si="125"/>
        <v>0.02</v>
      </c>
      <c r="T300" s="28">
        <f t="shared" si="126"/>
        <v>439760</v>
      </c>
      <c r="U300" s="57">
        <f t="shared" si="127"/>
        <v>0</v>
      </c>
      <c r="V300" s="57" t="e">
        <f t="shared" si="113"/>
        <v>#REF!</v>
      </c>
      <c r="W300" s="57">
        <f t="shared" si="128"/>
        <v>0</v>
      </c>
      <c r="X300" s="50" t="e">
        <f t="shared" si="129"/>
        <v>#REF!</v>
      </c>
      <c r="Y300" s="58" t="e">
        <f t="shared" si="130"/>
        <v>#REF!</v>
      </c>
      <c r="AA300" s="28">
        <f t="shared" si="131"/>
        <v>-6097411</v>
      </c>
      <c r="AB300" s="28">
        <f t="shared" si="132"/>
        <v>-5657651</v>
      </c>
      <c r="AC300" s="28">
        <f t="shared" si="133"/>
        <v>0</v>
      </c>
      <c r="AD300" s="55" t="e">
        <f t="shared" si="134"/>
        <v>#REF!</v>
      </c>
      <c r="AG300" s="61" t="str">
        <f t="shared" si="135"/>
        <v>291</v>
      </c>
      <c r="AH300" s="62" t="str">
        <f t="shared" si="136"/>
        <v>Swampscott</v>
      </c>
      <c r="AI300" s="63">
        <f t="shared" si="137"/>
        <v>1.0637841460070738</v>
      </c>
      <c r="AJ300" s="64">
        <f t="shared" si="114"/>
        <v>100</v>
      </c>
      <c r="AK300" s="63">
        <f t="shared" si="138"/>
        <v>3.0099999999999998E-2</v>
      </c>
      <c r="AL300" s="57" t="e">
        <f t="shared" si="115"/>
        <v>#REF!</v>
      </c>
      <c r="AM300" s="65" t="e">
        <f t="shared" si="139"/>
        <v>#REF!</v>
      </c>
      <c r="AR300" s="49"/>
    </row>
    <row r="301" spans="1:44" ht="12.75" customHeight="1" x14ac:dyDescent="0.3">
      <c r="A301" s="48">
        <v>292</v>
      </c>
      <c r="B301" s="48" t="s">
        <v>355</v>
      </c>
      <c r="C301" s="49">
        <v>3602751200</v>
      </c>
      <c r="D301" s="49">
        <f t="shared" si="116"/>
        <v>9695832.2168635502</v>
      </c>
      <c r="E301" s="59">
        <v>711370000</v>
      </c>
      <c r="F301" s="49">
        <f t="shared" si="140"/>
        <v>9268285.3115842305</v>
      </c>
      <c r="G301" s="49">
        <f t="shared" si="117"/>
        <v>18964118</v>
      </c>
      <c r="H301" s="50">
        <v>31730970.018163182</v>
      </c>
      <c r="I301" s="51">
        <f t="shared" si="118"/>
        <v>0.59765327026386883</v>
      </c>
      <c r="J301" s="28">
        <f t="shared" si="119"/>
        <v>31730970</v>
      </c>
      <c r="K301" s="28">
        <f t="shared" si="120"/>
        <v>18964118</v>
      </c>
      <c r="L301" s="52">
        <f t="shared" si="121"/>
        <v>59.77</v>
      </c>
      <c r="M301" s="91"/>
      <c r="N301" s="53">
        <v>19309306</v>
      </c>
      <c r="O301" s="54">
        <v>4.99E-2</v>
      </c>
      <c r="P301" s="28">
        <f t="shared" si="122"/>
        <v>20272840</v>
      </c>
      <c r="Q301" s="55">
        <f t="shared" si="123"/>
        <v>63.889758139746711</v>
      </c>
      <c r="R301" s="55">
        <f t="shared" si="124"/>
        <v>0</v>
      </c>
      <c r="S301" s="56">
        <f t="shared" si="125"/>
        <v>0</v>
      </c>
      <c r="T301" s="28">
        <f t="shared" si="126"/>
        <v>0</v>
      </c>
      <c r="U301" s="57">
        <f t="shared" si="127"/>
        <v>1308722</v>
      </c>
      <c r="V301" s="57" t="e">
        <f t="shared" si="113"/>
        <v>#REF!</v>
      </c>
      <c r="W301" s="57">
        <f t="shared" si="128"/>
        <v>0</v>
      </c>
      <c r="X301" s="50" t="e">
        <f t="shared" si="129"/>
        <v>#REF!</v>
      </c>
      <c r="Y301" s="58" t="e">
        <f t="shared" si="130"/>
        <v>#REF!</v>
      </c>
      <c r="AA301" s="28">
        <f t="shared" si="131"/>
        <v>0</v>
      </c>
      <c r="AB301" s="28">
        <f t="shared" si="132"/>
        <v>0</v>
      </c>
      <c r="AC301" s="28" t="e">
        <f t="shared" si="133"/>
        <v>#REF!</v>
      </c>
      <c r="AD301" s="55" t="e">
        <f t="shared" si="134"/>
        <v>#REF!</v>
      </c>
      <c r="AG301" s="61" t="str">
        <f t="shared" si="135"/>
        <v>292</v>
      </c>
      <c r="AH301" s="62" t="str">
        <f t="shared" si="136"/>
        <v>Swansea</v>
      </c>
      <c r="AI301" s="63">
        <f t="shared" si="137"/>
        <v>0.59765327026386883</v>
      </c>
      <c r="AJ301" s="64">
        <f t="shared" si="114"/>
        <v>59.77</v>
      </c>
      <c r="AK301" s="63">
        <f t="shared" si="138"/>
        <v>4.99E-2</v>
      </c>
      <c r="AL301" s="57" t="e">
        <f t="shared" si="115"/>
        <v>#REF!</v>
      </c>
      <c r="AM301" s="65" t="e">
        <f t="shared" si="139"/>
        <v>#REF!</v>
      </c>
      <c r="AR301" s="49"/>
    </row>
    <row r="302" spans="1:44" ht="12.75" customHeight="1" x14ac:dyDescent="0.3">
      <c r="A302" s="48">
        <v>293</v>
      </c>
      <c r="B302" s="48" t="s">
        <v>356</v>
      </c>
      <c r="C302" s="49">
        <v>9610677500</v>
      </c>
      <c r="D302" s="49">
        <f t="shared" si="116"/>
        <v>25864543.888122398</v>
      </c>
      <c r="E302" s="59">
        <v>1886284000</v>
      </c>
      <c r="F302" s="49">
        <f t="shared" si="140"/>
        <v>24575984.776805811</v>
      </c>
      <c r="G302" s="49">
        <f t="shared" si="117"/>
        <v>50440529</v>
      </c>
      <c r="H302" s="50">
        <v>164895534.7175931</v>
      </c>
      <c r="I302" s="51">
        <f t="shared" si="118"/>
        <v>0.30589384416252707</v>
      </c>
      <c r="J302" s="28">
        <f t="shared" si="119"/>
        <v>164895535</v>
      </c>
      <c r="K302" s="28">
        <f t="shared" si="120"/>
        <v>50440529</v>
      </c>
      <c r="L302" s="52">
        <f t="shared" si="121"/>
        <v>30.59</v>
      </c>
      <c r="M302" s="91"/>
      <c r="N302" s="53">
        <v>48891783</v>
      </c>
      <c r="O302" s="54">
        <v>4.590000000000001E-2</v>
      </c>
      <c r="P302" s="28">
        <f t="shared" si="122"/>
        <v>51135916</v>
      </c>
      <c r="Q302" s="55">
        <f t="shared" si="123"/>
        <v>31.011098079506809</v>
      </c>
      <c r="R302" s="55">
        <f t="shared" si="124"/>
        <v>0</v>
      </c>
      <c r="S302" s="56">
        <f t="shared" si="125"/>
        <v>0</v>
      </c>
      <c r="T302" s="28">
        <f t="shared" si="126"/>
        <v>0</v>
      </c>
      <c r="U302" s="57">
        <f t="shared" si="127"/>
        <v>695387</v>
      </c>
      <c r="V302" s="57" t="e">
        <f t="shared" si="113"/>
        <v>#REF!</v>
      </c>
      <c r="W302" s="57">
        <f t="shared" si="128"/>
        <v>0</v>
      </c>
      <c r="X302" s="50" t="e">
        <f t="shared" si="129"/>
        <v>#REF!</v>
      </c>
      <c r="Y302" s="58" t="e">
        <f t="shared" si="130"/>
        <v>#REF!</v>
      </c>
      <c r="AA302" s="28">
        <f t="shared" si="131"/>
        <v>0</v>
      </c>
      <c r="AB302" s="28">
        <f t="shared" si="132"/>
        <v>0</v>
      </c>
      <c r="AC302" s="28" t="e">
        <f t="shared" si="133"/>
        <v>#REF!</v>
      </c>
      <c r="AD302" s="55" t="e">
        <f t="shared" si="134"/>
        <v>#REF!</v>
      </c>
      <c r="AG302" s="61" t="str">
        <f t="shared" si="135"/>
        <v>293</v>
      </c>
      <c r="AH302" s="62" t="str">
        <f t="shared" si="136"/>
        <v>Taunton</v>
      </c>
      <c r="AI302" s="63">
        <f t="shared" si="137"/>
        <v>0.30589384416252707</v>
      </c>
      <c r="AJ302" s="64">
        <f t="shared" si="114"/>
        <v>30.59</v>
      </c>
      <c r="AK302" s="63">
        <f t="shared" si="138"/>
        <v>4.590000000000001E-2</v>
      </c>
      <c r="AL302" s="57" t="e">
        <f t="shared" si="115"/>
        <v>#REF!</v>
      </c>
      <c r="AM302" s="65" t="e">
        <f t="shared" si="139"/>
        <v>#REF!</v>
      </c>
      <c r="AR302" s="49"/>
    </row>
    <row r="303" spans="1:44" ht="12.75" customHeight="1" x14ac:dyDescent="0.3">
      <c r="A303" s="48">
        <v>294</v>
      </c>
      <c r="B303" s="48" t="s">
        <v>357</v>
      </c>
      <c r="C303" s="49">
        <v>1157396800</v>
      </c>
      <c r="D303" s="49">
        <f t="shared" si="116"/>
        <v>3114821.0237595034</v>
      </c>
      <c r="E303" s="59">
        <v>278211000</v>
      </c>
      <c r="F303" s="49">
        <f t="shared" si="140"/>
        <v>3624750.7272181292</v>
      </c>
      <c r="G303" s="49">
        <f t="shared" si="117"/>
        <v>6739572</v>
      </c>
      <c r="H303" s="50">
        <v>19251800.369119812</v>
      </c>
      <c r="I303" s="51">
        <f t="shared" si="118"/>
        <v>0.35007489537499975</v>
      </c>
      <c r="J303" s="28">
        <f t="shared" si="119"/>
        <v>19251800</v>
      </c>
      <c r="K303" s="28">
        <f t="shared" si="120"/>
        <v>6739572</v>
      </c>
      <c r="L303" s="52">
        <f t="shared" si="121"/>
        <v>35.01</v>
      </c>
      <c r="M303" s="91"/>
      <c r="N303" s="53">
        <v>6124683</v>
      </c>
      <c r="O303" s="54">
        <v>4.1599999999999998E-2</v>
      </c>
      <c r="P303" s="28">
        <f t="shared" si="122"/>
        <v>6379470</v>
      </c>
      <c r="Q303" s="55">
        <f t="shared" si="123"/>
        <v>33.137004735581868</v>
      </c>
      <c r="R303" s="55">
        <f t="shared" si="124"/>
        <v>1.8729952644181296</v>
      </c>
      <c r="S303" s="56">
        <f t="shared" si="125"/>
        <v>0</v>
      </c>
      <c r="T303" s="28">
        <f t="shared" si="126"/>
        <v>0</v>
      </c>
      <c r="U303" s="57">
        <f t="shared" si="127"/>
        <v>0</v>
      </c>
      <c r="V303" s="57" t="e">
        <f t="shared" si="113"/>
        <v>#REF!</v>
      </c>
      <c r="W303" s="57">
        <f t="shared" si="128"/>
        <v>0</v>
      </c>
      <c r="X303" s="50" t="e">
        <f t="shared" si="129"/>
        <v>#REF!</v>
      </c>
      <c r="Y303" s="58" t="e">
        <f t="shared" si="130"/>
        <v>#REF!</v>
      </c>
      <c r="AA303" s="28">
        <f t="shared" si="131"/>
        <v>-360102</v>
      </c>
      <c r="AB303" s="28">
        <f t="shared" si="132"/>
        <v>-360102</v>
      </c>
      <c r="AC303" s="28">
        <f t="shared" si="133"/>
        <v>0</v>
      </c>
      <c r="AD303" s="55" t="e">
        <f t="shared" si="134"/>
        <v>#REF!</v>
      </c>
      <c r="AG303" s="61" t="str">
        <f t="shared" si="135"/>
        <v>294</v>
      </c>
      <c r="AH303" s="62" t="str">
        <f t="shared" si="136"/>
        <v>Templeton</v>
      </c>
      <c r="AI303" s="63">
        <f t="shared" si="137"/>
        <v>0.35007489537499975</v>
      </c>
      <c r="AJ303" s="64">
        <f t="shared" si="114"/>
        <v>35.01</v>
      </c>
      <c r="AK303" s="63">
        <f t="shared" si="138"/>
        <v>4.1599999999999998E-2</v>
      </c>
      <c r="AL303" s="57" t="e">
        <f t="shared" si="115"/>
        <v>#REF!</v>
      </c>
      <c r="AM303" s="65" t="e">
        <f t="shared" si="139"/>
        <v>#REF!</v>
      </c>
      <c r="AR303" s="49"/>
    </row>
    <row r="304" spans="1:44" ht="12.75" customHeight="1" x14ac:dyDescent="0.3">
      <c r="A304" s="48">
        <v>295</v>
      </c>
      <c r="B304" s="48" t="s">
        <v>358</v>
      </c>
      <c r="C304" s="49">
        <v>7701039600</v>
      </c>
      <c r="D304" s="49">
        <f t="shared" si="116"/>
        <v>20725269.026909765</v>
      </c>
      <c r="E304" s="59">
        <v>1632861000</v>
      </c>
      <c r="F304" s="49">
        <f t="shared" si="140"/>
        <v>21274191.520810183</v>
      </c>
      <c r="G304" s="49">
        <f t="shared" si="117"/>
        <v>41999461</v>
      </c>
      <c r="H304" s="50">
        <v>51567610.160139725</v>
      </c>
      <c r="I304" s="51">
        <f t="shared" si="118"/>
        <v>0.81445428379507046</v>
      </c>
      <c r="J304" s="28">
        <f t="shared" si="119"/>
        <v>51567610</v>
      </c>
      <c r="K304" s="28">
        <f t="shared" si="120"/>
        <v>41999461</v>
      </c>
      <c r="L304" s="52">
        <f t="shared" si="121"/>
        <v>81.45</v>
      </c>
      <c r="M304" s="91"/>
      <c r="N304" s="53">
        <v>39919209</v>
      </c>
      <c r="O304" s="54">
        <v>4.3299999999999998E-2</v>
      </c>
      <c r="P304" s="28">
        <f t="shared" si="122"/>
        <v>41647711</v>
      </c>
      <c r="Q304" s="55">
        <f t="shared" si="123"/>
        <v>80.763314163029563</v>
      </c>
      <c r="R304" s="55">
        <f t="shared" si="124"/>
        <v>0.68668583697044028</v>
      </c>
      <c r="S304" s="56">
        <f t="shared" si="125"/>
        <v>0</v>
      </c>
      <c r="T304" s="28">
        <f t="shared" si="126"/>
        <v>0</v>
      </c>
      <c r="U304" s="57">
        <f t="shared" si="127"/>
        <v>0</v>
      </c>
      <c r="V304" s="57" t="e">
        <f t="shared" si="113"/>
        <v>#REF!</v>
      </c>
      <c r="W304" s="57">
        <f t="shared" si="128"/>
        <v>0</v>
      </c>
      <c r="X304" s="50" t="e">
        <f t="shared" si="129"/>
        <v>#REF!</v>
      </c>
      <c r="Y304" s="58" t="e">
        <f t="shared" si="130"/>
        <v>#REF!</v>
      </c>
      <c r="AA304" s="28">
        <f t="shared" si="131"/>
        <v>-351750</v>
      </c>
      <c r="AB304" s="28">
        <f t="shared" si="132"/>
        <v>-351750</v>
      </c>
      <c r="AC304" s="28">
        <f t="shared" si="133"/>
        <v>0</v>
      </c>
      <c r="AD304" s="55" t="e">
        <f t="shared" si="134"/>
        <v>#REF!</v>
      </c>
      <c r="AG304" s="61" t="str">
        <f t="shared" si="135"/>
        <v>295</v>
      </c>
      <c r="AH304" s="62" t="str">
        <f t="shared" si="136"/>
        <v>Tewksbury</v>
      </c>
      <c r="AI304" s="63">
        <f t="shared" si="137"/>
        <v>0.81445428379507046</v>
      </c>
      <c r="AJ304" s="64">
        <f t="shared" si="114"/>
        <v>81.45</v>
      </c>
      <c r="AK304" s="63">
        <f t="shared" si="138"/>
        <v>4.3299999999999998E-2</v>
      </c>
      <c r="AL304" s="57" t="e">
        <f t="shared" si="115"/>
        <v>#REF!</v>
      </c>
      <c r="AM304" s="65" t="e">
        <f t="shared" si="139"/>
        <v>#REF!</v>
      </c>
      <c r="AR304" s="49"/>
    </row>
    <row r="305" spans="1:44" ht="12.75" customHeight="1" x14ac:dyDescent="0.3">
      <c r="A305" s="48">
        <v>296</v>
      </c>
      <c r="B305" s="48" t="s">
        <v>359</v>
      </c>
      <c r="C305" s="49">
        <v>5350460600</v>
      </c>
      <c r="D305" s="49">
        <f t="shared" si="116"/>
        <v>14399320.236306932</v>
      </c>
      <c r="E305" s="59">
        <v>149391660</v>
      </c>
      <c r="F305" s="49">
        <f t="shared" si="140"/>
        <v>1946391.509413084</v>
      </c>
      <c r="G305" s="49">
        <f t="shared" si="117"/>
        <v>16345712</v>
      </c>
      <c r="H305" s="50">
        <v>9369328.7828882094</v>
      </c>
      <c r="I305" s="51">
        <f t="shared" si="118"/>
        <v>1.7445979726800915</v>
      </c>
      <c r="J305" s="28">
        <f t="shared" si="119"/>
        <v>9369329</v>
      </c>
      <c r="K305" s="28">
        <f t="shared" si="120"/>
        <v>9369329</v>
      </c>
      <c r="L305" s="52">
        <f t="shared" si="121"/>
        <v>100</v>
      </c>
      <c r="M305" s="91"/>
      <c r="N305" s="53">
        <v>7280324</v>
      </c>
      <c r="O305" s="54">
        <v>2.3900000000000001E-2</v>
      </c>
      <c r="P305" s="28">
        <f t="shared" si="122"/>
        <v>7454324</v>
      </c>
      <c r="Q305" s="55">
        <f t="shared" si="123"/>
        <v>79.560918105620303</v>
      </c>
      <c r="R305" s="55">
        <f t="shared" si="124"/>
        <v>20.439081894379697</v>
      </c>
      <c r="S305" s="56">
        <f t="shared" si="125"/>
        <v>0.02</v>
      </c>
      <c r="T305" s="28">
        <f t="shared" si="126"/>
        <v>145606</v>
      </c>
      <c r="U305" s="57">
        <f t="shared" si="127"/>
        <v>0</v>
      </c>
      <c r="V305" s="57" t="e">
        <f t="shared" si="113"/>
        <v>#REF!</v>
      </c>
      <c r="W305" s="57">
        <f t="shared" si="128"/>
        <v>0</v>
      </c>
      <c r="X305" s="50" t="e">
        <f t="shared" si="129"/>
        <v>#REF!</v>
      </c>
      <c r="Y305" s="58" t="e">
        <f t="shared" si="130"/>
        <v>#REF!</v>
      </c>
      <c r="AA305" s="28">
        <f t="shared" si="131"/>
        <v>-1915005</v>
      </c>
      <c r="AB305" s="28">
        <f t="shared" si="132"/>
        <v>-1769399</v>
      </c>
      <c r="AC305" s="28">
        <f t="shared" si="133"/>
        <v>0</v>
      </c>
      <c r="AD305" s="55" t="e">
        <f t="shared" si="134"/>
        <v>#REF!</v>
      </c>
      <c r="AG305" s="61" t="str">
        <f t="shared" si="135"/>
        <v>296</v>
      </c>
      <c r="AH305" s="62" t="str">
        <f t="shared" si="136"/>
        <v>Tisbury</v>
      </c>
      <c r="AI305" s="63">
        <f t="shared" si="137"/>
        <v>1.7445979726800915</v>
      </c>
      <c r="AJ305" s="64">
        <f t="shared" si="114"/>
        <v>100</v>
      </c>
      <c r="AK305" s="63">
        <f t="shared" si="138"/>
        <v>2.3900000000000001E-2</v>
      </c>
      <c r="AL305" s="57" t="e">
        <f t="shared" si="115"/>
        <v>#REF!</v>
      </c>
      <c r="AM305" s="65" t="e">
        <f t="shared" si="139"/>
        <v>#REF!</v>
      </c>
      <c r="AR305" s="49"/>
    </row>
    <row r="306" spans="1:44" ht="12.75" customHeight="1" x14ac:dyDescent="0.3">
      <c r="A306" s="48">
        <v>297</v>
      </c>
      <c r="B306" s="48" t="s">
        <v>360</v>
      </c>
      <c r="C306" s="49">
        <v>261601500</v>
      </c>
      <c r="D306" s="49">
        <f t="shared" si="116"/>
        <v>704029.81246105197</v>
      </c>
      <c r="E306" s="59">
        <v>16302000</v>
      </c>
      <c r="F306" s="49">
        <f t="shared" si="140"/>
        <v>212395.21929438427</v>
      </c>
      <c r="G306" s="49">
        <f t="shared" si="117"/>
        <v>916425</v>
      </c>
      <c r="H306" s="50">
        <v>319489.30839282559</v>
      </c>
      <c r="I306" s="51">
        <f t="shared" si="118"/>
        <v>2.868405846223864</v>
      </c>
      <c r="J306" s="28">
        <f t="shared" si="119"/>
        <v>319489</v>
      </c>
      <c r="K306" s="28">
        <f t="shared" si="120"/>
        <v>319489</v>
      </c>
      <c r="L306" s="52">
        <f t="shared" si="121"/>
        <v>100</v>
      </c>
      <c r="M306" s="91"/>
      <c r="N306" s="53">
        <v>354383</v>
      </c>
      <c r="O306" s="54">
        <v>2.7400000000000001E-2</v>
      </c>
      <c r="P306" s="28">
        <f t="shared" si="122"/>
        <v>364093</v>
      </c>
      <c r="Q306" s="55">
        <f t="shared" si="123"/>
        <v>113.96093403924876</v>
      </c>
      <c r="R306" s="55">
        <f t="shared" si="124"/>
        <v>0</v>
      </c>
      <c r="S306" s="56">
        <f t="shared" si="125"/>
        <v>0</v>
      </c>
      <c r="T306" s="28">
        <f t="shared" si="126"/>
        <v>0</v>
      </c>
      <c r="U306" s="57">
        <f t="shared" si="127"/>
        <v>44604</v>
      </c>
      <c r="V306" s="57" t="e">
        <f t="shared" si="113"/>
        <v>#REF!</v>
      </c>
      <c r="W306" s="57">
        <f t="shared" si="128"/>
        <v>0</v>
      </c>
      <c r="X306" s="50" t="e">
        <f t="shared" si="129"/>
        <v>#REF!</v>
      </c>
      <c r="Y306" s="58" t="e">
        <f t="shared" si="130"/>
        <v>#REF!</v>
      </c>
      <c r="AA306" s="28">
        <f t="shared" si="131"/>
        <v>0</v>
      </c>
      <c r="AB306" s="28">
        <f t="shared" si="132"/>
        <v>0</v>
      </c>
      <c r="AC306" s="28" t="e">
        <f t="shared" si="133"/>
        <v>#REF!</v>
      </c>
      <c r="AD306" s="55" t="e">
        <f t="shared" si="134"/>
        <v>#REF!</v>
      </c>
      <c r="AG306" s="61" t="str">
        <f t="shared" si="135"/>
        <v>297</v>
      </c>
      <c r="AH306" s="62" t="str">
        <f t="shared" si="136"/>
        <v>Tolland</v>
      </c>
      <c r="AI306" s="63">
        <f t="shared" si="137"/>
        <v>2.868405846223864</v>
      </c>
      <c r="AJ306" s="64">
        <f t="shared" si="114"/>
        <v>100</v>
      </c>
      <c r="AK306" s="63">
        <f t="shared" si="138"/>
        <v>2.7400000000000001E-2</v>
      </c>
      <c r="AL306" s="57" t="e">
        <f t="shared" si="115"/>
        <v>#REF!</v>
      </c>
      <c r="AM306" s="65" t="e">
        <f t="shared" si="139"/>
        <v>#REF!</v>
      </c>
      <c r="AR306" s="49"/>
    </row>
    <row r="307" spans="1:44" ht="12.75" customHeight="1" x14ac:dyDescent="0.3">
      <c r="A307" s="48">
        <v>298</v>
      </c>
      <c r="B307" s="48" t="s">
        <v>361</v>
      </c>
      <c r="C307" s="49">
        <v>2104619600</v>
      </c>
      <c r="D307" s="49">
        <f t="shared" si="116"/>
        <v>5664015.4673801726</v>
      </c>
      <c r="E307" s="59">
        <v>649472000</v>
      </c>
      <c r="F307" s="49">
        <f t="shared" si="140"/>
        <v>8461829.7058988065</v>
      </c>
      <c r="G307" s="49">
        <f t="shared" si="117"/>
        <v>14125845</v>
      </c>
      <c r="H307" s="50">
        <v>13912498.480816888</v>
      </c>
      <c r="I307" s="51">
        <f t="shared" si="118"/>
        <v>1.0153348817595405</v>
      </c>
      <c r="J307" s="28">
        <f t="shared" si="119"/>
        <v>13912498</v>
      </c>
      <c r="K307" s="28">
        <f t="shared" si="120"/>
        <v>13912498</v>
      </c>
      <c r="L307" s="52">
        <f t="shared" si="121"/>
        <v>100</v>
      </c>
      <c r="M307" s="91"/>
      <c r="N307" s="53">
        <v>10924091</v>
      </c>
      <c r="O307" s="54">
        <v>3.15E-2</v>
      </c>
      <c r="P307" s="28">
        <f t="shared" si="122"/>
        <v>11268200</v>
      </c>
      <c r="Q307" s="55">
        <f t="shared" si="123"/>
        <v>80.993360146899903</v>
      </c>
      <c r="R307" s="55">
        <f t="shared" si="124"/>
        <v>19.006639853100097</v>
      </c>
      <c r="S307" s="56">
        <f t="shared" si="125"/>
        <v>0.02</v>
      </c>
      <c r="T307" s="28">
        <f t="shared" si="126"/>
        <v>218482</v>
      </c>
      <c r="U307" s="57">
        <f t="shared" si="127"/>
        <v>0</v>
      </c>
      <c r="V307" s="57" t="e">
        <f t="shared" si="113"/>
        <v>#REF!</v>
      </c>
      <c r="W307" s="57">
        <f t="shared" si="128"/>
        <v>0</v>
      </c>
      <c r="X307" s="50" t="e">
        <f t="shared" si="129"/>
        <v>#REF!</v>
      </c>
      <c r="Y307" s="58" t="e">
        <f t="shared" si="130"/>
        <v>#REF!</v>
      </c>
      <c r="AA307" s="28">
        <f t="shared" si="131"/>
        <v>-2644298</v>
      </c>
      <c r="AB307" s="28">
        <f t="shared" si="132"/>
        <v>-2425816</v>
      </c>
      <c r="AC307" s="28">
        <f t="shared" si="133"/>
        <v>0</v>
      </c>
      <c r="AD307" s="55" t="e">
        <f t="shared" si="134"/>
        <v>#REF!</v>
      </c>
      <c r="AG307" s="61" t="str">
        <f t="shared" si="135"/>
        <v>298</v>
      </c>
      <c r="AH307" s="62" t="str">
        <f t="shared" si="136"/>
        <v>Topsfield</v>
      </c>
      <c r="AI307" s="63">
        <f t="shared" si="137"/>
        <v>1.0153348817595405</v>
      </c>
      <c r="AJ307" s="64">
        <f t="shared" si="114"/>
        <v>100</v>
      </c>
      <c r="AK307" s="63">
        <f t="shared" si="138"/>
        <v>3.15E-2</v>
      </c>
      <c r="AL307" s="57" t="e">
        <f t="shared" si="115"/>
        <v>#REF!</v>
      </c>
      <c r="AM307" s="65" t="e">
        <f t="shared" si="139"/>
        <v>#REF!</v>
      </c>
      <c r="AR307" s="49"/>
    </row>
    <row r="308" spans="1:44" ht="12.75" customHeight="1" x14ac:dyDescent="0.3">
      <c r="A308" s="48">
        <v>299</v>
      </c>
      <c r="B308" s="48" t="s">
        <v>362</v>
      </c>
      <c r="C308" s="49">
        <v>1499027900</v>
      </c>
      <c r="D308" s="49">
        <f t="shared" si="116"/>
        <v>4034228.8989584716</v>
      </c>
      <c r="E308" s="59">
        <v>379939000</v>
      </c>
      <c r="F308" s="49">
        <f t="shared" si="140"/>
        <v>4950142.7569309939</v>
      </c>
      <c r="G308" s="49">
        <f t="shared" si="117"/>
        <v>8984372</v>
      </c>
      <c r="H308" s="50">
        <v>18438560.484996431</v>
      </c>
      <c r="I308" s="51">
        <f t="shared" si="118"/>
        <v>0.48725994674641976</v>
      </c>
      <c r="J308" s="28">
        <f t="shared" si="119"/>
        <v>18438560</v>
      </c>
      <c r="K308" s="28">
        <f t="shared" si="120"/>
        <v>8984372</v>
      </c>
      <c r="L308" s="52">
        <f t="shared" si="121"/>
        <v>48.73</v>
      </c>
      <c r="M308" s="91"/>
      <c r="N308" s="53">
        <v>9029135</v>
      </c>
      <c r="O308" s="54">
        <v>3.4599999999999999E-2</v>
      </c>
      <c r="P308" s="28">
        <f t="shared" si="122"/>
        <v>9341543</v>
      </c>
      <c r="Q308" s="55">
        <f t="shared" si="123"/>
        <v>50.663081901655339</v>
      </c>
      <c r="R308" s="55">
        <f t="shared" si="124"/>
        <v>0</v>
      </c>
      <c r="S308" s="56">
        <f t="shared" si="125"/>
        <v>0</v>
      </c>
      <c r="T308" s="28">
        <f t="shared" si="126"/>
        <v>0</v>
      </c>
      <c r="U308" s="57">
        <f t="shared" si="127"/>
        <v>357171</v>
      </c>
      <c r="V308" s="57" t="e">
        <f t="shared" si="113"/>
        <v>#REF!</v>
      </c>
      <c r="W308" s="57">
        <f t="shared" si="128"/>
        <v>0</v>
      </c>
      <c r="X308" s="50" t="e">
        <f t="shared" si="129"/>
        <v>#REF!</v>
      </c>
      <c r="Y308" s="58" t="e">
        <f t="shared" si="130"/>
        <v>#REF!</v>
      </c>
      <c r="AA308" s="28">
        <f t="shared" si="131"/>
        <v>0</v>
      </c>
      <c r="AB308" s="28">
        <f t="shared" si="132"/>
        <v>0</v>
      </c>
      <c r="AC308" s="28" t="e">
        <f t="shared" si="133"/>
        <v>#REF!</v>
      </c>
      <c r="AD308" s="55" t="e">
        <f t="shared" si="134"/>
        <v>#REF!</v>
      </c>
      <c r="AG308" s="61" t="str">
        <f t="shared" si="135"/>
        <v>299</v>
      </c>
      <c r="AH308" s="62" t="str">
        <f t="shared" si="136"/>
        <v>Townsend</v>
      </c>
      <c r="AI308" s="63">
        <f t="shared" si="137"/>
        <v>0.48725994674641976</v>
      </c>
      <c r="AJ308" s="64">
        <f t="shared" si="114"/>
        <v>48.73</v>
      </c>
      <c r="AK308" s="63">
        <f t="shared" si="138"/>
        <v>3.4599999999999999E-2</v>
      </c>
      <c r="AL308" s="57" t="e">
        <f t="shared" si="115"/>
        <v>#REF!</v>
      </c>
      <c r="AM308" s="65" t="e">
        <f t="shared" si="139"/>
        <v>#REF!</v>
      </c>
      <c r="AR308" s="49"/>
    </row>
    <row r="309" spans="1:44" ht="12.75" customHeight="1" x14ac:dyDescent="0.3">
      <c r="A309" s="48">
        <v>300</v>
      </c>
      <c r="B309" s="48" t="s">
        <v>363</v>
      </c>
      <c r="C309" s="49">
        <v>4060441800</v>
      </c>
      <c r="D309" s="49">
        <f t="shared" si="116"/>
        <v>10927582.90362638</v>
      </c>
      <c r="E309" s="59">
        <v>152830000</v>
      </c>
      <c r="F309" s="49">
        <f t="shared" si="140"/>
        <v>1991188.8949061923</v>
      </c>
      <c r="G309" s="49">
        <f t="shared" si="117"/>
        <v>12918772</v>
      </c>
      <c r="H309" s="50">
        <v>2320365.4365445538</v>
      </c>
      <c r="I309" s="51">
        <f t="shared" si="118"/>
        <v>5.567559228618058</v>
      </c>
      <c r="J309" s="28">
        <f t="shared" si="119"/>
        <v>2320365</v>
      </c>
      <c r="K309" s="28">
        <f t="shared" si="120"/>
        <v>2320365</v>
      </c>
      <c r="L309" s="52">
        <f t="shared" si="121"/>
        <v>100</v>
      </c>
      <c r="M309" s="91"/>
      <c r="N309" s="53">
        <v>2088619</v>
      </c>
      <c r="O309" s="54">
        <v>5.96E-2</v>
      </c>
      <c r="P309" s="28">
        <f t="shared" si="122"/>
        <v>2213101</v>
      </c>
      <c r="Q309" s="55">
        <f t="shared" si="123"/>
        <v>95.377261061762326</v>
      </c>
      <c r="R309" s="55">
        <f t="shared" si="124"/>
        <v>4.6227389382376742</v>
      </c>
      <c r="S309" s="56">
        <f t="shared" si="125"/>
        <v>0.01</v>
      </c>
      <c r="T309" s="28">
        <f t="shared" si="126"/>
        <v>20886</v>
      </c>
      <c r="U309" s="57">
        <f t="shared" si="127"/>
        <v>0</v>
      </c>
      <c r="V309" s="57" t="e">
        <f t="shared" si="113"/>
        <v>#REF!</v>
      </c>
      <c r="W309" s="57">
        <f t="shared" si="128"/>
        <v>86378</v>
      </c>
      <c r="X309" s="50" t="e">
        <f t="shared" si="129"/>
        <v>#REF!</v>
      </c>
      <c r="Y309" s="58" t="e">
        <f t="shared" si="130"/>
        <v>#REF!</v>
      </c>
      <c r="AA309" s="28">
        <f t="shared" si="131"/>
        <v>-107264</v>
      </c>
      <c r="AB309" s="28">
        <f t="shared" si="132"/>
        <v>0</v>
      </c>
      <c r="AC309" s="28">
        <f t="shared" si="133"/>
        <v>0</v>
      </c>
      <c r="AD309" s="55" t="e">
        <f t="shared" si="134"/>
        <v>#REF!</v>
      </c>
      <c r="AG309" s="61" t="str">
        <f t="shared" si="135"/>
        <v>300</v>
      </c>
      <c r="AH309" s="62" t="str">
        <f t="shared" si="136"/>
        <v>Truro</v>
      </c>
      <c r="AI309" s="63">
        <f t="shared" si="137"/>
        <v>5.567559228618058</v>
      </c>
      <c r="AJ309" s="64">
        <f t="shared" si="114"/>
        <v>100</v>
      </c>
      <c r="AK309" s="63">
        <f t="shared" si="138"/>
        <v>5.96E-2</v>
      </c>
      <c r="AL309" s="57" t="e">
        <f t="shared" si="115"/>
        <v>#REF!</v>
      </c>
      <c r="AM309" s="65" t="e">
        <f t="shared" si="139"/>
        <v>#REF!</v>
      </c>
      <c r="AR309" s="49"/>
    </row>
    <row r="310" spans="1:44" ht="12.75" customHeight="1" x14ac:dyDescent="0.3">
      <c r="A310" s="48">
        <v>301</v>
      </c>
      <c r="B310" s="48" t="s">
        <v>364</v>
      </c>
      <c r="C310" s="49">
        <v>2868456300</v>
      </c>
      <c r="D310" s="49">
        <f t="shared" si="116"/>
        <v>7719675.7317588897</v>
      </c>
      <c r="E310" s="59">
        <v>666297000</v>
      </c>
      <c r="F310" s="49">
        <f t="shared" si="140"/>
        <v>8681038.9786646031</v>
      </c>
      <c r="G310" s="49">
        <f t="shared" si="117"/>
        <v>16400715</v>
      </c>
      <c r="H310" s="50">
        <v>24530087.931451902</v>
      </c>
      <c r="I310" s="51">
        <f t="shared" si="118"/>
        <v>0.66859585036266378</v>
      </c>
      <c r="J310" s="28">
        <f t="shared" si="119"/>
        <v>24530088</v>
      </c>
      <c r="K310" s="28">
        <f t="shared" si="120"/>
        <v>16400715</v>
      </c>
      <c r="L310" s="52">
        <f t="shared" si="121"/>
        <v>66.86</v>
      </c>
      <c r="M310" s="91"/>
      <c r="N310" s="53">
        <v>16458663</v>
      </c>
      <c r="O310" s="54">
        <v>4.130000000000001E-2</v>
      </c>
      <c r="P310" s="28">
        <f t="shared" si="122"/>
        <v>17138406</v>
      </c>
      <c r="Q310" s="55">
        <f t="shared" si="123"/>
        <v>69.866875519942752</v>
      </c>
      <c r="R310" s="55">
        <f t="shared" si="124"/>
        <v>0</v>
      </c>
      <c r="S310" s="56">
        <f t="shared" si="125"/>
        <v>0</v>
      </c>
      <c r="T310" s="28">
        <f t="shared" si="126"/>
        <v>0</v>
      </c>
      <c r="U310" s="57">
        <f t="shared" si="127"/>
        <v>737691</v>
      </c>
      <c r="V310" s="57" t="e">
        <f t="shared" si="113"/>
        <v>#REF!</v>
      </c>
      <c r="W310" s="57">
        <f t="shared" si="128"/>
        <v>0</v>
      </c>
      <c r="X310" s="50" t="e">
        <f t="shared" si="129"/>
        <v>#REF!</v>
      </c>
      <c r="Y310" s="58" t="e">
        <f t="shared" si="130"/>
        <v>#REF!</v>
      </c>
      <c r="AA310" s="28">
        <f t="shared" si="131"/>
        <v>0</v>
      </c>
      <c r="AB310" s="28">
        <f t="shared" si="132"/>
        <v>0</v>
      </c>
      <c r="AC310" s="28" t="e">
        <f t="shared" si="133"/>
        <v>#REF!</v>
      </c>
      <c r="AD310" s="55" t="e">
        <f t="shared" si="134"/>
        <v>#REF!</v>
      </c>
      <c r="AG310" s="61" t="str">
        <f t="shared" si="135"/>
        <v>301</v>
      </c>
      <c r="AH310" s="62" t="str">
        <f t="shared" si="136"/>
        <v>Tyngsborough</v>
      </c>
      <c r="AI310" s="63">
        <f t="shared" si="137"/>
        <v>0.66859585036266378</v>
      </c>
      <c r="AJ310" s="64">
        <f t="shared" si="114"/>
        <v>66.86</v>
      </c>
      <c r="AK310" s="63">
        <f t="shared" si="138"/>
        <v>4.130000000000001E-2</v>
      </c>
      <c r="AL310" s="57" t="e">
        <f t="shared" si="115"/>
        <v>#REF!</v>
      </c>
      <c r="AM310" s="65" t="e">
        <f t="shared" si="139"/>
        <v>#REF!</v>
      </c>
      <c r="AR310" s="49"/>
    </row>
    <row r="311" spans="1:44" ht="12.75" customHeight="1" x14ac:dyDescent="0.3">
      <c r="A311" s="48">
        <v>302</v>
      </c>
      <c r="B311" s="48" t="s">
        <v>365</v>
      </c>
      <c r="C311" s="49">
        <v>248730400</v>
      </c>
      <c r="D311" s="49">
        <f t="shared" si="116"/>
        <v>669390.72163333336</v>
      </c>
      <c r="E311" s="59">
        <v>12341000</v>
      </c>
      <c r="F311" s="49">
        <f t="shared" si="140"/>
        <v>160788.21011605914</v>
      </c>
      <c r="G311" s="49">
        <f t="shared" si="117"/>
        <v>830179</v>
      </c>
      <c r="H311" s="50">
        <v>415290.22000000003</v>
      </c>
      <c r="I311" s="51">
        <f t="shared" si="118"/>
        <v>1.9990333507011071</v>
      </c>
      <c r="J311" s="28">
        <f t="shared" si="119"/>
        <v>415290</v>
      </c>
      <c r="K311" s="28">
        <f t="shared" si="120"/>
        <v>415290</v>
      </c>
      <c r="L311" s="52">
        <f t="shared" si="121"/>
        <v>100</v>
      </c>
      <c r="M311" s="91"/>
      <c r="N311" s="53">
        <v>266363</v>
      </c>
      <c r="O311" s="54">
        <v>3.9399999999999998E-2</v>
      </c>
      <c r="P311" s="28">
        <f t="shared" si="122"/>
        <v>276858</v>
      </c>
      <c r="Q311" s="55">
        <f t="shared" si="123"/>
        <v>66.666149759076916</v>
      </c>
      <c r="R311" s="55">
        <f t="shared" si="124"/>
        <v>33.333850240923084</v>
      </c>
      <c r="S311" s="56">
        <f t="shared" si="125"/>
        <v>0.02</v>
      </c>
      <c r="T311" s="28">
        <f t="shared" si="126"/>
        <v>5327</v>
      </c>
      <c r="U311" s="57">
        <f t="shared" si="127"/>
        <v>0</v>
      </c>
      <c r="V311" s="57" t="e">
        <f t="shared" si="113"/>
        <v>#REF!</v>
      </c>
      <c r="W311" s="57">
        <f t="shared" si="128"/>
        <v>133105</v>
      </c>
      <c r="X311" s="50" t="e">
        <f t="shared" si="129"/>
        <v>#REF!</v>
      </c>
      <c r="Y311" s="58" t="e">
        <f t="shared" si="130"/>
        <v>#REF!</v>
      </c>
      <c r="AA311" s="28">
        <f t="shared" si="131"/>
        <v>-138432</v>
      </c>
      <c r="AB311" s="28">
        <f t="shared" si="132"/>
        <v>0</v>
      </c>
      <c r="AC311" s="28">
        <f t="shared" si="133"/>
        <v>0</v>
      </c>
      <c r="AD311" s="55" t="e">
        <f t="shared" si="134"/>
        <v>#REF!</v>
      </c>
      <c r="AG311" s="61" t="str">
        <f t="shared" si="135"/>
        <v>302</v>
      </c>
      <c r="AH311" s="62" t="str">
        <f t="shared" si="136"/>
        <v>Tyringham</v>
      </c>
      <c r="AI311" s="63">
        <f t="shared" si="137"/>
        <v>1.9990333507011071</v>
      </c>
      <c r="AJ311" s="64">
        <f t="shared" si="114"/>
        <v>100</v>
      </c>
      <c r="AK311" s="63">
        <f t="shared" si="138"/>
        <v>3.9399999999999998E-2</v>
      </c>
      <c r="AL311" s="57" t="e">
        <f t="shared" si="115"/>
        <v>#REF!</v>
      </c>
      <c r="AM311" s="65" t="e">
        <f t="shared" si="139"/>
        <v>#REF!</v>
      </c>
      <c r="AR311" s="49"/>
    </row>
    <row r="312" spans="1:44" ht="12.75" customHeight="1" x14ac:dyDescent="0.3">
      <c r="A312" s="48">
        <v>303</v>
      </c>
      <c r="B312" s="48" t="s">
        <v>366</v>
      </c>
      <c r="C312" s="49">
        <v>1957299900</v>
      </c>
      <c r="D312" s="49">
        <f t="shared" si="116"/>
        <v>5267544.266860228</v>
      </c>
      <c r="E312" s="59">
        <v>579257000</v>
      </c>
      <c r="F312" s="49">
        <f t="shared" si="140"/>
        <v>7547013.7126001194</v>
      </c>
      <c r="G312" s="49">
        <f t="shared" si="117"/>
        <v>12814558</v>
      </c>
      <c r="H312" s="50">
        <v>16507244.807770627</v>
      </c>
      <c r="I312" s="51">
        <f t="shared" si="118"/>
        <v>0.77629902198867673</v>
      </c>
      <c r="J312" s="28">
        <f t="shared" si="119"/>
        <v>16507245</v>
      </c>
      <c r="K312" s="28">
        <f t="shared" si="120"/>
        <v>12814558</v>
      </c>
      <c r="L312" s="52">
        <f t="shared" si="121"/>
        <v>77.63</v>
      </c>
      <c r="M312" s="91"/>
      <c r="N312" s="53">
        <v>12516556</v>
      </c>
      <c r="O312" s="54">
        <v>5.6500000000000002E-2</v>
      </c>
      <c r="P312" s="28">
        <f t="shared" si="122"/>
        <v>13223741</v>
      </c>
      <c r="Q312" s="55">
        <f t="shared" si="123"/>
        <v>80.108710775132209</v>
      </c>
      <c r="R312" s="55">
        <f t="shared" si="124"/>
        <v>0</v>
      </c>
      <c r="S312" s="56">
        <f t="shared" si="125"/>
        <v>0</v>
      </c>
      <c r="T312" s="28">
        <f t="shared" si="126"/>
        <v>0</v>
      </c>
      <c r="U312" s="57">
        <f t="shared" si="127"/>
        <v>409183</v>
      </c>
      <c r="V312" s="57" t="e">
        <f t="shared" si="113"/>
        <v>#REF!</v>
      </c>
      <c r="W312" s="57">
        <f t="shared" si="128"/>
        <v>0</v>
      </c>
      <c r="X312" s="50" t="e">
        <f t="shared" si="129"/>
        <v>#REF!</v>
      </c>
      <c r="Y312" s="58" t="e">
        <f t="shared" si="130"/>
        <v>#REF!</v>
      </c>
      <c r="AA312" s="28">
        <f t="shared" si="131"/>
        <v>0</v>
      </c>
      <c r="AB312" s="28">
        <f t="shared" si="132"/>
        <v>0</v>
      </c>
      <c r="AC312" s="28" t="e">
        <f t="shared" si="133"/>
        <v>#REF!</v>
      </c>
      <c r="AD312" s="55" t="e">
        <f t="shared" si="134"/>
        <v>#REF!</v>
      </c>
      <c r="AG312" s="61" t="str">
        <f t="shared" si="135"/>
        <v>303</v>
      </c>
      <c r="AH312" s="62" t="str">
        <f t="shared" si="136"/>
        <v>Upton</v>
      </c>
      <c r="AI312" s="63">
        <f t="shared" si="137"/>
        <v>0.77629902198867673</v>
      </c>
      <c r="AJ312" s="64">
        <f t="shared" si="114"/>
        <v>77.63</v>
      </c>
      <c r="AK312" s="63">
        <f t="shared" si="138"/>
        <v>5.6500000000000002E-2</v>
      </c>
      <c r="AL312" s="57" t="e">
        <f t="shared" si="115"/>
        <v>#REF!</v>
      </c>
      <c r="AM312" s="65" t="e">
        <f t="shared" si="139"/>
        <v>#REF!</v>
      </c>
      <c r="AR312" s="49"/>
    </row>
    <row r="313" spans="1:44" ht="12.75" customHeight="1" x14ac:dyDescent="0.3">
      <c r="A313" s="48">
        <v>304</v>
      </c>
      <c r="B313" s="48" t="s">
        <v>367</v>
      </c>
      <c r="C313" s="49">
        <v>3297648400</v>
      </c>
      <c r="D313" s="49">
        <f t="shared" si="116"/>
        <v>8874730.3995370362</v>
      </c>
      <c r="E313" s="59">
        <v>663750000</v>
      </c>
      <c r="F313" s="49">
        <f t="shared" si="140"/>
        <v>8647854.6685466543</v>
      </c>
      <c r="G313" s="49">
        <f t="shared" si="117"/>
        <v>17522585</v>
      </c>
      <c r="H313" s="50">
        <v>25292345.355106827</v>
      </c>
      <c r="I313" s="51">
        <f t="shared" si="118"/>
        <v>0.69280190326287716</v>
      </c>
      <c r="J313" s="28">
        <f t="shared" si="119"/>
        <v>25292345</v>
      </c>
      <c r="K313" s="28">
        <f t="shared" si="120"/>
        <v>17522585</v>
      </c>
      <c r="L313" s="52">
        <f t="shared" si="121"/>
        <v>69.28</v>
      </c>
      <c r="M313" s="91"/>
      <c r="N313" s="53">
        <v>17464639</v>
      </c>
      <c r="O313" s="54">
        <v>7.1199999999999999E-2</v>
      </c>
      <c r="P313" s="28">
        <f t="shared" si="122"/>
        <v>18708121</v>
      </c>
      <c r="Q313" s="55">
        <f t="shared" si="123"/>
        <v>73.967521545891771</v>
      </c>
      <c r="R313" s="55">
        <f t="shared" si="124"/>
        <v>0</v>
      </c>
      <c r="S313" s="56">
        <f t="shared" si="125"/>
        <v>0</v>
      </c>
      <c r="T313" s="28">
        <f t="shared" si="126"/>
        <v>0</v>
      </c>
      <c r="U313" s="57">
        <f t="shared" si="127"/>
        <v>1185536</v>
      </c>
      <c r="V313" s="57" t="e">
        <f t="shared" si="113"/>
        <v>#REF!</v>
      </c>
      <c r="W313" s="57">
        <f t="shared" si="128"/>
        <v>0</v>
      </c>
      <c r="X313" s="50" t="e">
        <f t="shared" si="129"/>
        <v>#REF!</v>
      </c>
      <c r="Y313" s="58" t="e">
        <f t="shared" si="130"/>
        <v>#REF!</v>
      </c>
      <c r="AA313" s="28">
        <f t="shared" si="131"/>
        <v>0</v>
      </c>
      <c r="AB313" s="28">
        <f t="shared" si="132"/>
        <v>0</v>
      </c>
      <c r="AC313" s="28" t="e">
        <f t="shared" si="133"/>
        <v>#REF!</v>
      </c>
      <c r="AD313" s="55" t="e">
        <f t="shared" si="134"/>
        <v>#REF!</v>
      </c>
      <c r="AG313" s="61" t="str">
        <f t="shared" si="135"/>
        <v>304</v>
      </c>
      <c r="AH313" s="62" t="str">
        <f t="shared" si="136"/>
        <v>Uxbridge</v>
      </c>
      <c r="AI313" s="63">
        <f t="shared" si="137"/>
        <v>0.69280190326287716</v>
      </c>
      <c r="AJ313" s="64">
        <f t="shared" si="114"/>
        <v>69.28</v>
      </c>
      <c r="AK313" s="63">
        <f t="shared" si="138"/>
        <v>7.1199999999999999E-2</v>
      </c>
      <c r="AL313" s="57" t="e">
        <f t="shared" si="115"/>
        <v>#REF!</v>
      </c>
      <c r="AM313" s="65" t="e">
        <f t="shared" si="139"/>
        <v>#REF!</v>
      </c>
      <c r="AR313" s="49"/>
    </row>
    <row r="314" spans="1:44" ht="12.75" customHeight="1" x14ac:dyDescent="0.3">
      <c r="A314" s="48">
        <v>305</v>
      </c>
      <c r="B314" s="48" t="s">
        <v>368</v>
      </c>
      <c r="C314" s="49">
        <v>7780888100</v>
      </c>
      <c r="D314" s="49">
        <f t="shared" si="116"/>
        <v>20940159.707889408</v>
      </c>
      <c r="E314" s="59">
        <v>1651425000</v>
      </c>
      <c r="F314" s="49">
        <f t="shared" si="140"/>
        <v>21516057.847087998</v>
      </c>
      <c r="G314" s="49">
        <f t="shared" si="117"/>
        <v>42456218</v>
      </c>
      <c r="H314" s="50">
        <v>49324064.921903566</v>
      </c>
      <c r="I314" s="51">
        <f t="shared" si="118"/>
        <v>0.86076072738981158</v>
      </c>
      <c r="J314" s="28">
        <f t="shared" si="119"/>
        <v>49324065</v>
      </c>
      <c r="K314" s="28">
        <f t="shared" si="120"/>
        <v>42456218</v>
      </c>
      <c r="L314" s="52">
        <f t="shared" si="121"/>
        <v>86.08</v>
      </c>
      <c r="M314" s="91"/>
      <c r="N314" s="53">
        <v>38155307</v>
      </c>
      <c r="O314" s="54">
        <v>4.2900000000000001E-2</v>
      </c>
      <c r="P314" s="28">
        <f t="shared" si="122"/>
        <v>39792170</v>
      </c>
      <c r="Q314" s="55">
        <f t="shared" si="123"/>
        <v>80.674960717459655</v>
      </c>
      <c r="R314" s="55">
        <f t="shared" si="124"/>
        <v>5.4050392825403435</v>
      </c>
      <c r="S314" s="56">
        <f t="shared" si="125"/>
        <v>0.01</v>
      </c>
      <c r="T314" s="28">
        <f t="shared" si="126"/>
        <v>381553</v>
      </c>
      <c r="U314" s="57">
        <f t="shared" si="127"/>
        <v>0</v>
      </c>
      <c r="V314" s="57" t="e">
        <f t="shared" si="113"/>
        <v>#REF!</v>
      </c>
      <c r="W314" s="57">
        <f t="shared" si="128"/>
        <v>0</v>
      </c>
      <c r="X314" s="50" t="e">
        <f t="shared" si="129"/>
        <v>#REF!</v>
      </c>
      <c r="Y314" s="58" t="e">
        <f t="shared" si="130"/>
        <v>#REF!</v>
      </c>
      <c r="AA314" s="28">
        <f t="shared" si="131"/>
        <v>-2664048</v>
      </c>
      <c r="AB314" s="28">
        <f t="shared" si="132"/>
        <v>-2282495</v>
      </c>
      <c r="AC314" s="28">
        <f t="shared" si="133"/>
        <v>0</v>
      </c>
      <c r="AD314" s="55" t="e">
        <f t="shared" si="134"/>
        <v>#REF!</v>
      </c>
      <c r="AG314" s="61" t="str">
        <f t="shared" si="135"/>
        <v>305</v>
      </c>
      <c r="AH314" s="62" t="str">
        <f t="shared" si="136"/>
        <v>Wakefield</v>
      </c>
      <c r="AI314" s="63">
        <f t="shared" si="137"/>
        <v>0.86076072738981158</v>
      </c>
      <c r="AJ314" s="64">
        <f t="shared" si="114"/>
        <v>86.08</v>
      </c>
      <c r="AK314" s="63">
        <f t="shared" si="138"/>
        <v>4.2900000000000001E-2</v>
      </c>
      <c r="AL314" s="57" t="e">
        <f t="shared" si="115"/>
        <v>#REF!</v>
      </c>
      <c r="AM314" s="65" t="e">
        <f t="shared" si="139"/>
        <v>#REF!</v>
      </c>
      <c r="AR314" s="49"/>
    </row>
    <row r="315" spans="1:44" ht="12.75" customHeight="1" x14ac:dyDescent="0.3">
      <c r="A315" s="48">
        <v>306</v>
      </c>
      <c r="B315" s="48" t="s">
        <v>369</v>
      </c>
      <c r="C315" s="49">
        <v>273868800</v>
      </c>
      <c r="D315" s="49">
        <f t="shared" si="116"/>
        <v>737043.93859719217</v>
      </c>
      <c r="E315" s="59">
        <v>53769000</v>
      </c>
      <c r="F315" s="49">
        <f t="shared" si="140"/>
        <v>700544.62926265167</v>
      </c>
      <c r="G315" s="49">
        <f t="shared" si="117"/>
        <v>1437589</v>
      </c>
      <c r="H315" s="50">
        <v>3699263.1654717852</v>
      </c>
      <c r="I315" s="51">
        <f t="shared" si="118"/>
        <v>0.38861495808629692</v>
      </c>
      <c r="J315" s="28">
        <f t="shared" si="119"/>
        <v>3699263</v>
      </c>
      <c r="K315" s="28">
        <f t="shared" si="120"/>
        <v>1437589</v>
      </c>
      <c r="L315" s="52">
        <f t="shared" si="121"/>
        <v>38.86</v>
      </c>
      <c r="M315" s="91"/>
      <c r="N315" s="53">
        <v>1394958</v>
      </c>
      <c r="O315" s="54">
        <v>2.9700000000000001E-2</v>
      </c>
      <c r="P315" s="28">
        <f t="shared" si="122"/>
        <v>1436388</v>
      </c>
      <c r="Q315" s="55">
        <f t="shared" si="123"/>
        <v>38.829029883760931</v>
      </c>
      <c r="R315" s="55">
        <f t="shared" si="124"/>
        <v>3.0970116239068091E-2</v>
      </c>
      <c r="S315" s="56">
        <f t="shared" si="125"/>
        <v>0</v>
      </c>
      <c r="T315" s="28">
        <f t="shared" si="126"/>
        <v>0</v>
      </c>
      <c r="U315" s="57">
        <f t="shared" si="127"/>
        <v>0</v>
      </c>
      <c r="V315" s="57" t="e">
        <f t="shared" si="113"/>
        <v>#REF!</v>
      </c>
      <c r="W315" s="57">
        <f t="shared" si="128"/>
        <v>0</v>
      </c>
      <c r="X315" s="50" t="e">
        <f t="shared" si="129"/>
        <v>#REF!</v>
      </c>
      <c r="Y315" s="58" t="e">
        <f t="shared" si="130"/>
        <v>#REF!</v>
      </c>
      <c r="AA315" s="28">
        <f t="shared" si="131"/>
        <v>-1201</v>
      </c>
      <c r="AB315" s="28">
        <f t="shared" si="132"/>
        <v>-1201</v>
      </c>
      <c r="AC315" s="28">
        <f t="shared" si="133"/>
        <v>0</v>
      </c>
      <c r="AD315" s="55" t="e">
        <f t="shared" si="134"/>
        <v>#REF!</v>
      </c>
      <c r="AG315" s="61" t="str">
        <f t="shared" si="135"/>
        <v>306</v>
      </c>
      <c r="AH315" s="62" t="str">
        <f t="shared" si="136"/>
        <v>Wales</v>
      </c>
      <c r="AI315" s="63">
        <f t="shared" si="137"/>
        <v>0.38861495808629692</v>
      </c>
      <c r="AJ315" s="64">
        <f t="shared" si="114"/>
        <v>38.86</v>
      </c>
      <c r="AK315" s="63">
        <f t="shared" si="138"/>
        <v>2.9700000000000001E-2</v>
      </c>
      <c r="AL315" s="57" t="e">
        <f t="shared" si="115"/>
        <v>#REF!</v>
      </c>
      <c r="AM315" s="65" t="e">
        <f t="shared" si="139"/>
        <v>#REF!</v>
      </c>
      <c r="AR315" s="49"/>
    </row>
    <row r="316" spans="1:44" ht="12.75" customHeight="1" x14ac:dyDescent="0.3">
      <c r="A316" s="48">
        <v>307</v>
      </c>
      <c r="B316" s="48" t="s">
        <v>370</v>
      </c>
      <c r="C316" s="49">
        <v>7392062800</v>
      </c>
      <c r="D316" s="49">
        <f t="shared" si="116"/>
        <v>19893741.384450465</v>
      </c>
      <c r="E316" s="59">
        <v>1852771000</v>
      </c>
      <c r="F316" s="49">
        <f t="shared" si="140"/>
        <v>24139351.174535371</v>
      </c>
      <c r="G316" s="49">
        <f t="shared" si="117"/>
        <v>44033093</v>
      </c>
      <c r="H316" s="50">
        <v>50919161.424563996</v>
      </c>
      <c r="I316" s="51">
        <f t="shared" si="118"/>
        <v>0.86476469305635351</v>
      </c>
      <c r="J316" s="28">
        <f t="shared" si="119"/>
        <v>50919161</v>
      </c>
      <c r="K316" s="28">
        <f t="shared" si="120"/>
        <v>44033093</v>
      </c>
      <c r="L316" s="52">
        <f t="shared" si="121"/>
        <v>86.48</v>
      </c>
      <c r="M316" s="91"/>
      <c r="N316" s="53">
        <v>41177140</v>
      </c>
      <c r="O316" s="54">
        <v>3.5700000000000003E-2</v>
      </c>
      <c r="P316" s="28">
        <f t="shared" si="122"/>
        <v>42647164</v>
      </c>
      <c r="Q316" s="55">
        <f t="shared" si="123"/>
        <v>83.754647183617038</v>
      </c>
      <c r="R316" s="55">
        <f t="shared" si="124"/>
        <v>2.7253528163829657</v>
      </c>
      <c r="S316" s="56">
        <f t="shared" si="125"/>
        <v>0.01</v>
      </c>
      <c r="T316" s="28">
        <f t="shared" si="126"/>
        <v>411771</v>
      </c>
      <c r="U316" s="57">
        <f t="shared" si="127"/>
        <v>0</v>
      </c>
      <c r="V316" s="57" t="e">
        <f t="shared" si="113"/>
        <v>#REF!</v>
      </c>
      <c r="W316" s="57">
        <f t="shared" si="128"/>
        <v>0</v>
      </c>
      <c r="X316" s="50" t="e">
        <f t="shared" si="129"/>
        <v>#REF!</v>
      </c>
      <c r="Y316" s="58" t="e">
        <f t="shared" si="130"/>
        <v>#REF!</v>
      </c>
      <c r="AA316" s="28">
        <f t="shared" si="131"/>
        <v>-1385929</v>
      </c>
      <c r="AB316" s="28">
        <f t="shared" si="132"/>
        <v>-974158</v>
      </c>
      <c r="AC316" s="28">
        <f t="shared" si="133"/>
        <v>0</v>
      </c>
      <c r="AD316" s="55" t="e">
        <f t="shared" si="134"/>
        <v>#REF!</v>
      </c>
      <c r="AG316" s="61" t="str">
        <f t="shared" si="135"/>
        <v>307</v>
      </c>
      <c r="AH316" s="62" t="str">
        <f t="shared" si="136"/>
        <v>Walpole</v>
      </c>
      <c r="AI316" s="63">
        <f t="shared" si="137"/>
        <v>0.86476469305635351</v>
      </c>
      <c r="AJ316" s="64">
        <f t="shared" si="114"/>
        <v>86.48</v>
      </c>
      <c r="AK316" s="63">
        <f t="shared" si="138"/>
        <v>3.5700000000000003E-2</v>
      </c>
      <c r="AL316" s="57" t="e">
        <f t="shared" si="115"/>
        <v>#REF!</v>
      </c>
      <c r="AM316" s="65" t="e">
        <f t="shared" si="139"/>
        <v>#REF!</v>
      </c>
      <c r="AR316" s="49"/>
    </row>
    <row r="317" spans="1:44" ht="12.75" customHeight="1" x14ac:dyDescent="0.3">
      <c r="A317" s="48">
        <v>308</v>
      </c>
      <c r="B317" s="48" t="s">
        <v>371</v>
      </c>
      <c r="C317" s="49">
        <v>20412988200</v>
      </c>
      <c r="D317" s="49">
        <f t="shared" si="116"/>
        <v>54936046.827773035</v>
      </c>
      <c r="E317" s="59">
        <v>3118457000</v>
      </c>
      <c r="F317" s="49">
        <f t="shared" si="140"/>
        <v>40629699.32370922</v>
      </c>
      <c r="G317" s="49">
        <f t="shared" si="117"/>
        <v>95565746</v>
      </c>
      <c r="H317" s="50">
        <v>111848740.7475</v>
      </c>
      <c r="I317" s="51">
        <f t="shared" si="118"/>
        <v>0.85441950764328156</v>
      </c>
      <c r="J317" s="28">
        <f t="shared" si="119"/>
        <v>111848741</v>
      </c>
      <c r="K317" s="28">
        <f t="shared" si="120"/>
        <v>95565746</v>
      </c>
      <c r="L317" s="52">
        <f t="shared" si="121"/>
        <v>85.44</v>
      </c>
      <c r="M317" s="91"/>
      <c r="N317" s="53">
        <v>79254279</v>
      </c>
      <c r="O317" s="54">
        <v>5.8400000000000001E-2</v>
      </c>
      <c r="P317" s="28">
        <f t="shared" si="122"/>
        <v>83882729</v>
      </c>
      <c r="Q317" s="55">
        <f t="shared" si="123"/>
        <v>74.996578807593693</v>
      </c>
      <c r="R317" s="55">
        <f t="shared" si="124"/>
        <v>10.443421192406305</v>
      </c>
      <c r="S317" s="56">
        <f t="shared" si="125"/>
        <v>0.02</v>
      </c>
      <c r="T317" s="28">
        <f t="shared" si="126"/>
        <v>1585086</v>
      </c>
      <c r="U317" s="57">
        <f t="shared" si="127"/>
        <v>0</v>
      </c>
      <c r="V317" s="57" t="e">
        <f t="shared" si="113"/>
        <v>#REF!</v>
      </c>
      <c r="W317" s="57">
        <f t="shared" si="128"/>
        <v>0</v>
      </c>
      <c r="X317" s="50" t="e">
        <f t="shared" si="129"/>
        <v>#REF!</v>
      </c>
      <c r="Y317" s="58" t="e">
        <f t="shared" si="130"/>
        <v>#REF!</v>
      </c>
      <c r="AA317" s="28">
        <f t="shared" si="131"/>
        <v>-11683017</v>
      </c>
      <c r="AB317" s="28">
        <f t="shared" si="132"/>
        <v>-10097931</v>
      </c>
      <c r="AC317" s="28">
        <f t="shared" si="133"/>
        <v>0</v>
      </c>
      <c r="AD317" s="55" t="e">
        <f t="shared" si="134"/>
        <v>#REF!</v>
      </c>
      <c r="AG317" s="61" t="str">
        <f t="shared" si="135"/>
        <v>308</v>
      </c>
      <c r="AH317" s="62" t="str">
        <f t="shared" si="136"/>
        <v>Waltham</v>
      </c>
      <c r="AI317" s="63">
        <f t="shared" si="137"/>
        <v>0.85441950764328156</v>
      </c>
      <c r="AJ317" s="64">
        <f t="shared" si="114"/>
        <v>85.44</v>
      </c>
      <c r="AK317" s="63">
        <f t="shared" si="138"/>
        <v>5.8400000000000001E-2</v>
      </c>
      <c r="AL317" s="57" t="e">
        <f t="shared" si="115"/>
        <v>#REF!</v>
      </c>
      <c r="AM317" s="65" t="e">
        <f t="shared" si="139"/>
        <v>#REF!</v>
      </c>
      <c r="AR317" s="49"/>
    </row>
    <row r="318" spans="1:44" ht="12.75" customHeight="1" x14ac:dyDescent="0.3">
      <c r="A318" s="48">
        <v>309</v>
      </c>
      <c r="B318" s="48" t="s">
        <v>372</v>
      </c>
      <c r="C318" s="49">
        <v>1138361200</v>
      </c>
      <c r="D318" s="49">
        <f t="shared" si="116"/>
        <v>3063591.8454173165</v>
      </c>
      <c r="E318" s="59">
        <v>284127000</v>
      </c>
      <c r="F318" s="49">
        <f t="shared" si="140"/>
        <v>3701829.0070209494</v>
      </c>
      <c r="G318" s="49">
        <f t="shared" si="117"/>
        <v>6765421</v>
      </c>
      <c r="H318" s="50">
        <v>23654326.14271602</v>
      </c>
      <c r="I318" s="51">
        <f t="shared" si="118"/>
        <v>0.28601199455784565</v>
      </c>
      <c r="J318" s="28">
        <f t="shared" si="119"/>
        <v>23654326</v>
      </c>
      <c r="K318" s="28">
        <f t="shared" si="120"/>
        <v>6765421</v>
      </c>
      <c r="L318" s="52">
        <f t="shared" si="121"/>
        <v>28.6</v>
      </c>
      <c r="M318" s="91"/>
      <c r="N318" s="53">
        <v>6920055</v>
      </c>
      <c r="O318" s="54">
        <v>3.6799999999999999E-2</v>
      </c>
      <c r="P318" s="28">
        <f t="shared" si="122"/>
        <v>7174713</v>
      </c>
      <c r="Q318" s="55">
        <f t="shared" si="123"/>
        <v>30.331504506668605</v>
      </c>
      <c r="R318" s="55">
        <f t="shared" si="124"/>
        <v>0</v>
      </c>
      <c r="S318" s="56">
        <f t="shared" si="125"/>
        <v>0</v>
      </c>
      <c r="T318" s="28">
        <f t="shared" si="126"/>
        <v>0</v>
      </c>
      <c r="U318" s="57">
        <f t="shared" si="127"/>
        <v>409292</v>
      </c>
      <c r="V318" s="57" t="e">
        <f t="shared" si="113"/>
        <v>#REF!</v>
      </c>
      <c r="W318" s="57">
        <f t="shared" si="128"/>
        <v>0</v>
      </c>
      <c r="X318" s="50" t="e">
        <f t="shared" si="129"/>
        <v>#REF!</v>
      </c>
      <c r="Y318" s="58" t="e">
        <f t="shared" si="130"/>
        <v>#REF!</v>
      </c>
      <c r="AA318" s="28">
        <f t="shared" si="131"/>
        <v>0</v>
      </c>
      <c r="AB318" s="28">
        <f t="shared" si="132"/>
        <v>0</v>
      </c>
      <c r="AC318" s="28" t="e">
        <f t="shared" si="133"/>
        <v>#REF!</v>
      </c>
      <c r="AD318" s="55" t="e">
        <f t="shared" si="134"/>
        <v>#REF!</v>
      </c>
      <c r="AG318" s="61" t="str">
        <f t="shared" si="135"/>
        <v>309</v>
      </c>
      <c r="AH318" s="62" t="str">
        <f t="shared" si="136"/>
        <v>Ware</v>
      </c>
      <c r="AI318" s="63">
        <f t="shared" si="137"/>
        <v>0.28601199455784565</v>
      </c>
      <c r="AJ318" s="64">
        <f t="shared" si="114"/>
        <v>28.6</v>
      </c>
      <c r="AK318" s="63">
        <f t="shared" si="138"/>
        <v>3.6799999999999999E-2</v>
      </c>
      <c r="AL318" s="57" t="e">
        <f t="shared" si="115"/>
        <v>#REF!</v>
      </c>
      <c r="AM318" s="65" t="e">
        <f t="shared" si="139"/>
        <v>#REF!</v>
      </c>
      <c r="AR318" s="49"/>
    </row>
    <row r="319" spans="1:44" ht="12.75" customHeight="1" x14ac:dyDescent="0.3">
      <c r="A319" s="48">
        <v>310</v>
      </c>
      <c r="B319" s="48" t="s">
        <v>373</v>
      </c>
      <c r="C319" s="49">
        <v>5953080500</v>
      </c>
      <c r="D319" s="49">
        <f t="shared" si="116"/>
        <v>16021109.007328114</v>
      </c>
      <c r="E319" s="59">
        <v>739738000</v>
      </c>
      <c r="F319" s="49">
        <f t="shared" si="140"/>
        <v>9637885.8256894387</v>
      </c>
      <c r="G319" s="49">
        <f t="shared" si="117"/>
        <v>25658995</v>
      </c>
      <c r="H319" s="50">
        <v>43971255.172420137</v>
      </c>
      <c r="I319" s="51">
        <f t="shared" si="118"/>
        <v>0.58354019914569</v>
      </c>
      <c r="J319" s="28">
        <f t="shared" si="119"/>
        <v>43971255</v>
      </c>
      <c r="K319" s="28">
        <f t="shared" si="120"/>
        <v>25658995</v>
      </c>
      <c r="L319" s="52">
        <f t="shared" si="121"/>
        <v>58.35</v>
      </c>
      <c r="M319" s="91"/>
      <c r="N319" s="53">
        <v>26091598</v>
      </c>
      <c r="O319" s="54">
        <v>3.9199999999999999E-2</v>
      </c>
      <c r="P319" s="28">
        <f t="shared" si="122"/>
        <v>27114389</v>
      </c>
      <c r="Q319" s="55">
        <f t="shared" si="123"/>
        <v>61.663895864875876</v>
      </c>
      <c r="R319" s="55">
        <f t="shared" si="124"/>
        <v>0</v>
      </c>
      <c r="S319" s="56">
        <f t="shared" si="125"/>
        <v>0</v>
      </c>
      <c r="T319" s="28">
        <f t="shared" si="126"/>
        <v>0</v>
      </c>
      <c r="U319" s="57">
        <f t="shared" si="127"/>
        <v>1455394</v>
      </c>
      <c r="V319" s="57" t="e">
        <f t="shared" si="113"/>
        <v>#REF!</v>
      </c>
      <c r="W319" s="57">
        <f t="shared" si="128"/>
        <v>0</v>
      </c>
      <c r="X319" s="50" t="e">
        <f t="shared" si="129"/>
        <v>#REF!</v>
      </c>
      <c r="Y319" s="58" t="e">
        <f t="shared" si="130"/>
        <v>#REF!</v>
      </c>
      <c r="AA319" s="28">
        <f t="shared" si="131"/>
        <v>0</v>
      </c>
      <c r="AB319" s="28">
        <f t="shared" si="132"/>
        <v>0</v>
      </c>
      <c r="AC319" s="28" t="e">
        <f t="shared" si="133"/>
        <v>#REF!</v>
      </c>
      <c r="AD319" s="55" t="e">
        <f t="shared" si="134"/>
        <v>#REF!</v>
      </c>
      <c r="AG319" s="61" t="str">
        <f t="shared" si="135"/>
        <v>310</v>
      </c>
      <c r="AH319" s="62" t="str">
        <f t="shared" si="136"/>
        <v>Wareham</v>
      </c>
      <c r="AI319" s="63">
        <f t="shared" si="137"/>
        <v>0.58354019914569</v>
      </c>
      <c r="AJ319" s="64">
        <f t="shared" si="114"/>
        <v>58.35</v>
      </c>
      <c r="AK319" s="63">
        <f t="shared" si="138"/>
        <v>3.9199999999999999E-2</v>
      </c>
      <c r="AL319" s="57" t="e">
        <f t="shared" si="115"/>
        <v>#REF!</v>
      </c>
      <c r="AM319" s="65" t="e">
        <f t="shared" si="139"/>
        <v>#REF!</v>
      </c>
      <c r="AR319" s="49"/>
    </row>
    <row r="320" spans="1:44" ht="12.75" customHeight="1" x14ac:dyDescent="0.3">
      <c r="A320" s="48">
        <v>311</v>
      </c>
      <c r="B320" s="48" t="s">
        <v>374</v>
      </c>
      <c r="C320" s="49">
        <v>615635800</v>
      </c>
      <c r="D320" s="49">
        <f t="shared" si="116"/>
        <v>1656817.5519571169</v>
      </c>
      <c r="E320" s="59">
        <v>126610000</v>
      </c>
      <c r="F320" s="49">
        <f t="shared" si="140"/>
        <v>1649574.2065306092</v>
      </c>
      <c r="G320" s="49">
        <f t="shared" si="117"/>
        <v>3306392</v>
      </c>
      <c r="H320" s="50">
        <v>11221387.968537711</v>
      </c>
      <c r="I320" s="51">
        <f t="shared" si="118"/>
        <v>0.29465089428067115</v>
      </c>
      <c r="J320" s="28">
        <f t="shared" si="119"/>
        <v>11221388</v>
      </c>
      <c r="K320" s="28">
        <f t="shared" si="120"/>
        <v>3306392</v>
      </c>
      <c r="L320" s="52">
        <f t="shared" si="121"/>
        <v>29.47</v>
      </c>
      <c r="M320" s="91"/>
      <c r="N320" s="53">
        <v>3337552</v>
      </c>
      <c r="O320" s="54">
        <v>6.8099999999999994E-2</v>
      </c>
      <c r="P320" s="28">
        <f t="shared" si="122"/>
        <v>3564839</v>
      </c>
      <c r="Q320" s="55">
        <f t="shared" si="123"/>
        <v>31.768253713310866</v>
      </c>
      <c r="R320" s="55">
        <f t="shared" si="124"/>
        <v>0</v>
      </c>
      <c r="S320" s="56">
        <f t="shared" si="125"/>
        <v>0</v>
      </c>
      <c r="T320" s="28">
        <f t="shared" si="126"/>
        <v>0</v>
      </c>
      <c r="U320" s="57">
        <f t="shared" si="127"/>
        <v>258447</v>
      </c>
      <c r="V320" s="57" t="e">
        <f t="shared" si="113"/>
        <v>#REF!</v>
      </c>
      <c r="W320" s="57">
        <f t="shared" si="128"/>
        <v>0</v>
      </c>
      <c r="X320" s="50" t="e">
        <f t="shared" si="129"/>
        <v>#REF!</v>
      </c>
      <c r="Y320" s="58" t="e">
        <f t="shared" si="130"/>
        <v>#REF!</v>
      </c>
      <c r="AA320" s="28">
        <f t="shared" si="131"/>
        <v>0</v>
      </c>
      <c r="AB320" s="28">
        <f t="shared" si="132"/>
        <v>0</v>
      </c>
      <c r="AC320" s="28" t="e">
        <f t="shared" si="133"/>
        <v>#REF!</v>
      </c>
      <c r="AD320" s="55" t="e">
        <f t="shared" si="134"/>
        <v>#REF!</v>
      </c>
      <c r="AG320" s="61" t="str">
        <f t="shared" si="135"/>
        <v>311</v>
      </c>
      <c r="AH320" s="62" t="str">
        <f t="shared" si="136"/>
        <v>Warren</v>
      </c>
      <c r="AI320" s="63">
        <f t="shared" si="137"/>
        <v>0.29465089428067115</v>
      </c>
      <c r="AJ320" s="64">
        <f t="shared" si="114"/>
        <v>29.47</v>
      </c>
      <c r="AK320" s="63">
        <f t="shared" si="138"/>
        <v>6.8099999999999994E-2</v>
      </c>
      <c r="AL320" s="57" t="e">
        <f t="shared" si="115"/>
        <v>#REF!</v>
      </c>
      <c r="AM320" s="65" t="e">
        <f t="shared" si="139"/>
        <v>#REF!</v>
      </c>
      <c r="AR320" s="49"/>
    </row>
    <row r="321" spans="1:44" ht="12.75" customHeight="1" x14ac:dyDescent="0.3">
      <c r="A321" s="48">
        <v>312</v>
      </c>
      <c r="B321" s="48" t="s">
        <v>375</v>
      </c>
      <c r="C321" s="49">
        <v>126808400</v>
      </c>
      <c r="D321" s="49">
        <f t="shared" si="116"/>
        <v>341270.57402379601</v>
      </c>
      <c r="E321" s="59">
        <v>21114000</v>
      </c>
      <c r="F321" s="49">
        <f t="shared" si="140"/>
        <v>275089.72274454846</v>
      </c>
      <c r="G321" s="49">
        <f t="shared" si="117"/>
        <v>616360</v>
      </c>
      <c r="H321" s="50">
        <v>708363.17652566114</v>
      </c>
      <c r="I321" s="51">
        <f t="shared" si="118"/>
        <v>0.87011863465727701</v>
      </c>
      <c r="J321" s="28">
        <f t="shared" si="119"/>
        <v>708363</v>
      </c>
      <c r="K321" s="28">
        <f t="shared" si="120"/>
        <v>616360</v>
      </c>
      <c r="L321" s="52">
        <f t="shared" si="121"/>
        <v>87.01</v>
      </c>
      <c r="M321" s="91"/>
      <c r="N321" s="53">
        <v>579265</v>
      </c>
      <c r="O321" s="54">
        <v>3.4200000000000001E-2</v>
      </c>
      <c r="P321" s="28">
        <f t="shared" si="122"/>
        <v>599076</v>
      </c>
      <c r="Q321" s="55">
        <f t="shared" si="123"/>
        <v>84.571872148734982</v>
      </c>
      <c r="R321" s="55">
        <f t="shared" si="124"/>
        <v>2.4381278512650226</v>
      </c>
      <c r="S321" s="56">
        <f t="shared" si="125"/>
        <v>0</v>
      </c>
      <c r="T321" s="28">
        <f t="shared" si="126"/>
        <v>0</v>
      </c>
      <c r="U321" s="57">
        <f t="shared" si="127"/>
        <v>0</v>
      </c>
      <c r="V321" s="57" t="e">
        <f t="shared" si="113"/>
        <v>#REF!</v>
      </c>
      <c r="W321" s="57">
        <f t="shared" si="128"/>
        <v>0</v>
      </c>
      <c r="X321" s="50" t="e">
        <f t="shared" si="129"/>
        <v>#REF!</v>
      </c>
      <c r="Y321" s="58" t="e">
        <f t="shared" si="130"/>
        <v>#REF!</v>
      </c>
      <c r="AA321" s="28">
        <f t="shared" si="131"/>
        <v>-17284</v>
      </c>
      <c r="AB321" s="28">
        <f t="shared" si="132"/>
        <v>-17284</v>
      </c>
      <c r="AC321" s="28">
        <f t="shared" si="133"/>
        <v>0</v>
      </c>
      <c r="AD321" s="55" t="e">
        <f t="shared" si="134"/>
        <v>#REF!</v>
      </c>
      <c r="AG321" s="61" t="str">
        <f t="shared" si="135"/>
        <v>312</v>
      </c>
      <c r="AH321" s="62" t="str">
        <f t="shared" si="136"/>
        <v>Warwick</v>
      </c>
      <c r="AI321" s="63">
        <f t="shared" si="137"/>
        <v>0.87011863465727701</v>
      </c>
      <c r="AJ321" s="64">
        <f t="shared" si="114"/>
        <v>87.01</v>
      </c>
      <c r="AK321" s="63">
        <f t="shared" si="138"/>
        <v>3.4200000000000001E-2</v>
      </c>
      <c r="AL321" s="57" t="e">
        <f t="shared" si="115"/>
        <v>#REF!</v>
      </c>
      <c r="AM321" s="65" t="e">
        <f t="shared" si="139"/>
        <v>#REF!</v>
      </c>
      <c r="AR321" s="49"/>
    </row>
    <row r="322" spans="1:44" ht="12.75" customHeight="1" x14ac:dyDescent="0.3">
      <c r="A322" s="48">
        <v>313</v>
      </c>
      <c r="B322" s="48" t="s">
        <v>376</v>
      </c>
      <c r="C322" s="49">
        <v>115485200</v>
      </c>
      <c r="D322" s="49">
        <f t="shared" si="116"/>
        <v>310797.23815814161</v>
      </c>
      <c r="E322" s="59">
        <v>17612000</v>
      </c>
      <c r="F322" s="49">
        <f t="shared" si="140"/>
        <v>229462.92493023528</v>
      </c>
      <c r="G322" s="49">
        <f t="shared" si="117"/>
        <v>540260</v>
      </c>
      <c r="H322" s="50">
        <v>845691.75488563976</v>
      </c>
      <c r="I322" s="51">
        <f t="shared" si="118"/>
        <v>0.63883796534478177</v>
      </c>
      <c r="J322" s="28">
        <f t="shared" si="119"/>
        <v>845692</v>
      </c>
      <c r="K322" s="28">
        <f t="shared" si="120"/>
        <v>540260</v>
      </c>
      <c r="L322" s="52">
        <f t="shared" si="121"/>
        <v>63.88</v>
      </c>
      <c r="M322" s="91"/>
      <c r="N322" s="53">
        <v>604121</v>
      </c>
      <c r="O322" s="54">
        <v>4.5600000000000002E-2</v>
      </c>
      <c r="P322" s="28">
        <f t="shared" si="122"/>
        <v>631669</v>
      </c>
      <c r="Q322" s="55">
        <f t="shared" si="123"/>
        <v>74.692581114902623</v>
      </c>
      <c r="R322" s="55">
        <f t="shared" si="124"/>
        <v>0</v>
      </c>
      <c r="S322" s="56">
        <f t="shared" si="125"/>
        <v>0</v>
      </c>
      <c r="T322" s="28">
        <f t="shared" si="126"/>
        <v>0</v>
      </c>
      <c r="U322" s="57">
        <f t="shared" si="127"/>
        <v>91409</v>
      </c>
      <c r="V322" s="57" t="e">
        <f t="shared" si="113"/>
        <v>#REF!</v>
      </c>
      <c r="W322" s="57">
        <f t="shared" si="128"/>
        <v>0</v>
      </c>
      <c r="X322" s="50" t="e">
        <f t="shared" si="129"/>
        <v>#REF!</v>
      </c>
      <c r="Y322" s="58" t="e">
        <f t="shared" si="130"/>
        <v>#REF!</v>
      </c>
      <c r="AA322" s="28">
        <f t="shared" si="131"/>
        <v>0</v>
      </c>
      <c r="AB322" s="28">
        <f t="shared" si="132"/>
        <v>0</v>
      </c>
      <c r="AC322" s="28" t="e">
        <f t="shared" si="133"/>
        <v>#REF!</v>
      </c>
      <c r="AD322" s="55" t="e">
        <f t="shared" si="134"/>
        <v>#REF!</v>
      </c>
      <c r="AG322" s="61" t="str">
        <f t="shared" si="135"/>
        <v>313</v>
      </c>
      <c r="AH322" s="62" t="str">
        <f t="shared" si="136"/>
        <v>Washington</v>
      </c>
      <c r="AI322" s="63">
        <f t="shared" si="137"/>
        <v>0.63883796534478177</v>
      </c>
      <c r="AJ322" s="64">
        <f t="shared" si="114"/>
        <v>63.88</v>
      </c>
      <c r="AK322" s="63">
        <f t="shared" si="138"/>
        <v>4.5600000000000002E-2</v>
      </c>
      <c r="AL322" s="57" t="e">
        <f t="shared" si="115"/>
        <v>#REF!</v>
      </c>
      <c r="AM322" s="65" t="e">
        <f t="shared" si="139"/>
        <v>#REF!</v>
      </c>
      <c r="AR322" s="49"/>
    </row>
    <row r="323" spans="1:44" ht="12.75" customHeight="1" x14ac:dyDescent="0.3">
      <c r="A323" s="48">
        <v>314</v>
      </c>
      <c r="B323" s="48" t="s">
        <v>377</v>
      </c>
      <c r="C323" s="49">
        <v>13143218800</v>
      </c>
      <c r="D323" s="49">
        <f t="shared" si="116"/>
        <v>35371425.113764919</v>
      </c>
      <c r="E323" s="59">
        <v>2284307000</v>
      </c>
      <c r="F323" s="49">
        <f t="shared" si="140"/>
        <v>29761740.044209119</v>
      </c>
      <c r="G323" s="49">
        <f t="shared" si="117"/>
        <v>65133165</v>
      </c>
      <c r="H323" s="50">
        <v>45294898.797560006</v>
      </c>
      <c r="I323" s="51">
        <f t="shared" si="118"/>
        <v>1.4379801418942273</v>
      </c>
      <c r="J323" s="28">
        <f t="shared" si="119"/>
        <v>45294899</v>
      </c>
      <c r="K323" s="28">
        <f t="shared" si="120"/>
        <v>45294899</v>
      </c>
      <c r="L323" s="52">
        <f t="shared" si="121"/>
        <v>100</v>
      </c>
      <c r="M323" s="91"/>
      <c r="N323" s="53">
        <v>34885791</v>
      </c>
      <c r="O323" s="54">
        <v>7.7299999999999994E-2</v>
      </c>
      <c r="P323" s="28">
        <f t="shared" si="122"/>
        <v>37582463</v>
      </c>
      <c r="Q323" s="55">
        <f t="shared" si="123"/>
        <v>82.972837996548364</v>
      </c>
      <c r="R323" s="55">
        <f t="shared" si="124"/>
        <v>17.027162003451636</v>
      </c>
      <c r="S323" s="56">
        <f t="shared" si="125"/>
        <v>0.02</v>
      </c>
      <c r="T323" s="28">
        <f t="shared" si="126"/>
        <v>697716</v>
      </c>
      <c r="U323" s="57">
        <f t="shared" si="127"/>
        <v>0</v>
      </c>
      <c r="V323" s="57" t="e">
        <f t="shared" si="113"/>
        <v>#REF!</v>
      </c>
      <c r="W323" s="57">
        <f t="shared" si="128"/>
        <v>0</v>
      </c>
      <c r="X323" s="50" t="e">
        <f t="shared" si="129"/>
        <v>#REF!</v>
      </c>
      <c r="Y323" s="58" t="e">
        <f t="shared" si="130"/>
        <v>#REF!</v>
      </c>
      <c r="AA323" s="28">
        <f t="shared" si="131"/>
        <v>-7712436</v>
      </c>
      <c r="AB323" s="28">
        <f t="shared" si="132"/>
        <v>-7014720</v>
      </c>
      <c r="AC323" s="28">
        <f t="shared" si="133"/>
        <v>0</v>
      </c>
      <c r="AD323" s="55" t="e">
        <f t="shared" si="134"/>
        <v>#REF!</v>
      </c>
      <c r="AG323" s="61" t="str">
        <f t="shared" si="135"/>
        <v>314</v>
      </c>
      <c r="AH323" s="62" t="str">
        <f t="shared" si="136"/>
        <v>Watertown</v>
      </c>
      <c r="AI323" s="63">
        <f t="shared" si="137"/>
        <v>1.4379801418942273</v>
      </c>
      <c r="AJ323" s="64">
        <f t="shared" si="114"/>
        <v>100</v>
      </c>
      <c r="AK323" s="63">
        <f t="shared" si="138"/>
        <v>7.7299999999999994E-2</v>
      </c>
      <c r="AL323" s="57" t="e">
        <f t="shared" si="115"/>
        <v>#REF!</v>
      </c>
      <c r="AM323" s="65" t="e">
        <f t="shared" si="139"/>
        <v>#REF!</v>
      </c>
      <c r="AR323" s="49"/>
    </row>
    <row r="324" spans="1:44" ht="12.75" customHeight="1" x14ac:dyDescent="0.3">
      <c r="A324" s="48">
        <v>315</v>
      </c>
      <c r="B324" s="48" t="s">
        <v>378</v>
      </c>
      <c r="C324" s="49">
        <v>5762993800</v>
      </c>
      <c r="D324" s="49">
        <f t="shared" si="116"/>
        <v>15509541.972153086</v>
      </c>
      <c r="E324" s="59">
        <v>2642971000</v>
      </c>
      <c r="F324" s="49">
        <f t="shared" si="140"/>
        <v>34434695.444344133</v>
      </c>
      <c r="G324" s="49">
        <f t="shared" si="117"/>
        <v>49944237</v>
      </c>
      <c r="H324" s="50">
        <v>35459917.689330004</v>
      </c>
      <c r="I324" s="51">
        <f t="shared" si="118"/>
        <v>1.4084701898512406</v>
      </c>
      <c r="J324" s="28">
        <f t="shared" si="119"/>
        <v>35459918</v>
      </c>
      <c r="K324" s="28">
        <f t="shared" si="120"/>
        <v>35459918</v>
      </c>
      <c r="L324" s="52">
        <f t="shared" si="121"/>
        <v>100</v>
      </c>
      <c r="M324" s="91"/>
      <c r="N324" s="53">
        <v>27971884</v>
      </c>
      <c r="O324" s="54">
        <v>3.6200000000000003E-2</v>
      </c>
      <c r="P324" s="28">
        <f t="shared" si="122"/>
        <v>28984466</v>
      </c>
      <c r="Q324" s="55">
        <f t="shared" si="123"/>
        <v>81.738672531441082</v>
      </c>
      <c r="R324" s="55">
        <f t="shared" si="124"/>
        <v>18.261327468558918</v>
      </c>
      <c r="S324" s="56">
        <f t="shared" si="125"/>
        <v>0.02</v>
      </c>
      <c r="T324" s="28">
        <f t="shared" si="126"/>
        <v>559438</v>
      </c>
      <c r="U324" s="57">
        <f t="shared" si="127"/>
        <v>0</v>
      </c>
      <c r="V324" s="57" t="e">
        <f t="shared" si="113"/>
        <v>#REF!</v>
      </c>
      <c r="W324" s="57">
        <f t="shared" si="128"/>
        <v>0</v>
      </c>
      <c r="X324" s="50" t="e">
        <f t="shared" si="129"/>
        <v>#REF!</v>
      </c>
      <c r="Y324" s="58" t="e">
        <f t="shared" si="130"/>
        <v>#REF!</v>
      </c>
      <c r="AA324" s="28">
        <f t="shared" si="131"/>
        <v>-6475452</v>
      </c>
      <c r="AB324" s="28">
        <f t="shared" si="132"/>
        <v>-5916014</v>
      </c>
      <c r="AC324" s="28">
        <f t="shared" si="133"/>
        <v>0</v>
      </c>
      <c r="AD324" s="55" t="e">
        <f t="shared" si="134"/>
        <v>#REF!</v>
      </c>
      <c r="AG324" s="61" t="str">
        <f t="shared" si="135"/>
        <v>315</v>
      </c>
      <c r="AH324" s="62" t="str">
        <f t="shared" si="136"/>
        <v>Wayland</v>
      </c>
      <c r="AI324" s="63">
        <f t="shared" si="137"/>
        <v>1.4084701898512406</v>
      </c>
      <c r="AJ324" s="64">
        <f t="shared" si="114"/>
        <v>100</v>
      </c>
      <c r="AK324" s="63">
        <f t="shared" si="138"/>
        <v>3.6200000000000003E-2</v>
      </c>
      <c r="AL324" s="57" t="e">
        <f t="shared" si="115"/>
        <v>#REF!</v>
      </c>
      <c r="AM324" s="65" t="e">
        <f t="shared" si="139"/>
        <v>#REF!</v>
      </c>
      <c r="AR324" s="49"/>
    </row>
    <row r="325" spans="1:44" ht="12.75" customHeight="1" x14ac:dyDescent="0.3">
      <c r="A325" s="48">
        <v>316</v>
      </c>
      <c r="B325" s="48" t="s">
        <v>379</v>
      </c>
      <c r="C325" s="49">
        <v>2737484000</v>
      </c>
      <c r="D325" s="49">
        <f t="shared" si="116"/>
        <v>7367199.1450168686</v>
      </c>
      <c r="E325" s="59">
        <v>596591000</v>
      </c>
      <c r="F325" s="49">
        <f t="shared" si="140"/>
        <v>7772854.6358763343</v>
      </c>
      <c r="G325" s="49">
        <f t="shared" si="117"/>
        <v>15140054</v>
      </c>
      <c r="H325" s="50">
        <v>38862519.887256138</v>
      </c>
      <c r="I325" s="51">
        <f t="shared" si="118"/>
        <v>0.38957983280350156</v>
      </c>
      <c r="J325" s="28">
        <f t="shared" si="119"/>
        <v>38862520</v>
      </c>
      <c r="K325" s="28">
        <f t="shared" si="120"/>
        <v>15140054</v>
      </c>
      <c r="L325" s="52">
        <f t="shared" si="121"/>
        <v>38.96</v>
      </c>
      <c r="M325" s="91"/>
      <c r="N325" s="53">
        <v>14853186</v>
      </c>
      <c r="O325" s="54">
        <v>4.0199999999999993E-2</v>
      </c>
      <c r="P325" s="28">
        <f t="shared" si="122"/>
        <v>15450284</v>
      </c>
      <c r="Q325" s="55">
        <f t="shared" si="123"/>
        <v>39.756258844827208</v>
      </c>
      <c r="R325" s="55">
        <f t="shared" si="124"/>
        <v>0</v>
      </c>
      <c r="S325" s="56">
        <f t="shared" si="125"/>
        <v>0</v>
      </c>
      <c r="T325" s="28">
        <f t="shared" si="126"/>
        <v>0</v>
      </c>
      <c r="U325" s="57">
        <f t="shared" si="127"/>
        <v>310230</v>
      </c>
      <c r="V325" s="57" t="e">
        <f t="shared" si="113"/>
        <v>#REF!</v>
      </c>
      <c r="W325" s="57">
        <f t="shared" si="128"/>
        <v>0</v>
      </c>
      <c r="X325" s="50" t="e">
        <f t="shared" si="129"/>
        <v>#REF!</v>
      </c>
      <c r="Y325" s="58" t="e">
        <f t="shared" si="130"/>
        <v>#REF!</v>
      </c>
      <c r="AA325" s="28">
        <f t="shared" si="131"/>
        <v>0</v>
      </c>
      <c r="AB325" s="28">
        <f t="shared" si="132"/>
        <v>0</v>
      </c>
      <c r="AC325" s="28" t="e">
        <f t="shared" si="133"/>
        <v>#REF!</v>
      </c>
      <c r="AD325" s="55" t="e">
        <f t="shared" si="134"/>
        <v>#REF!</v>
      </c>
      <c r="AG325" s="61" t="str">
        <f t="shared" si="135"/>
        <v>316</v>
      </c>
      <c r="AH325" s="62" t="str">
        <f t="shared" si="136"/>
        <v>Webster</v>
      </c>
      <c r="AI325" s="63">
        <f t="shared" si="137"/>
        <v>0.38957983280350156</v>
      </c>
      <c r="AJ325" s="64">
        <f t="shared" si="114"/>
        <v>38.96</v>
      </c>
      <c r="AK325" s="63">
        <f t="shared" si="138"/>
        <v>4.0199999999999993E-2</v>
      </c>
      <c r="AL325" s="57" t="e">
        <f t="shared" si="115"/>
        <v>#REF!</v>
      </c>
      <c r="AM325" s="65" t="e">
        <f t="shared" si="139"/>
        <v>#REF!</v>
      </c>
      <c r="AR325" s="49"/>
    </row>
    <row r="326" spans="1:44" ht="12.75" customHeight="1" x14ac:dyDescent="0.3">
      <c r="A326" s="48">
        <v>317</v>
      </c>
      <c r="B326" s="48" t="s">
        <v>380</v>
      </c>
      <c r="C326" s="49">
        <v>18013343600</v>
      </c>
      <c r="D326" s="49">
        <f t="shared" si="116"/>
        <v>48478051.221053742</v>
      </c>
      <c r="E326" s="59">
        <v>7073771000</v>
      </c>
      <c r="F326" s="49">
        <f t="shared" si="140"/>
        <v>92162626.84230499</v>
      </c>
      <c r="G326" s="49">
        <f t="shared" si="117"/>
        <v>140640678</v>
      </c>
      <c r="H326" s="50">
        <v>53429110.800812773</v>
      </c>
      <c r="I326" s="51">
        <f t="shared" si="118"/>
        <v>2.6322855816245503</v>
      </c>
      <c r="J326" s="28">
        <f t="shared" si="119"/>
        <v>53429111</v>
      </c>
      <c r="K326" s="28">
        <f t="shared" si="120"/>
        <v>53429111</v>
      </c>
      <c r="L326" s="52">
        <f t="shared" si="121"/>
        <v>100</v>
      </c>
      <c r="M326" s="91"/>
      <c r="N326" s="53">
        <v>44211008</v>
      </c>
      <c r="O326" s="54">
        <v>4.6300000000000001E-2</v>
      </c>
      <c r="P326" s="28">
        <f t="shared" si="122"/>
        <v>46257978</v>
      </c>
      <c r="Q326" s="55">
        <f t="shared" si="123"/>
        <v>86.578229183811004</v>
      </c>
      <c r="R326" s="55">
        <f t="shared" si="124"/>
        <v>13.421770816188996</v>
      </c>
      <c r="S326" s="56">
        <f t="shared" si="125"/>
        <v>0.02</v>
      </c>
      <c r="T326" s="28">
        <f t="shared" si="126"/>
        <v>884220</v>
      </c>
      <c r="U326" s="57">
        <f t="shared" si="127"/>
        <v>0</v>
      </c>
      <c r="V326" s="57" t="e">
        <f t="shared" si="113"/>
        <v>#REF!</v>
      </c>
      <c r="W326" s="57">
        <f t="shared" si="128"/>
        <v>6286913</v>
      </c>
      <c r="X326" s="50" t="e">
        <f t="shared" si="129"/>
        <v>#REF!</v>
      </c>
      <c r="Y326" s="58" t="e">
        <f t="shared" si="130"/>
        <v>#REF!</v>
      </c>
      <c r="AA326" s="28">
        <f t="shared" si="131"/>
        <v>-7171133</v>
      </c>
      <c r="AB326" s="28">
        <f t="shared" si="132"/>
        <v>0</v>
      </c>
      <c r="AC326" s="28">
        <f t="shared" si="133"/>
        <v>0</v>
      </c>
      <c r="AD326" s="55" t="e">
        <f t="shared" si="134"/>
        <v>#REF!</v>
      </c>
      <c r="AG326" s="61" t="str">
        <f t="shared" si="135"/>
        <v>317</v>
      </c>
      <c r="AH326" s="62" t="str">
        <f t="shared" si="136"/>
        <v>Wellesley</v>
      </c>
      <c r="AI326" s="63">
        <f t="shared" si="137"/>
        <v>2.6322855816245503</v>
      </c>
      <c r="AJ326" s="64">
        <f t="shared" si="114"/>
        <v>100</v>
      </c>
      <c r="AK326" s="63">
        <f t="shared" si="138"/>
        <v>4.6300000000000001E-2</v>
      </c>
      <c r="AL326" s="57" t="e">
        <f t="shared" si="115"/>
        <v>#REF!</v>
      </c>
      <c r="AM326" s="65" t="e">
        <f t="shared" si="139"/>
        <v>#REF!</v>
      </c>
      <c r="AR326" s="49"/>
    </row>
    <row r="327" spans="1:44" ht="12.75" customHeight="1" x14ac:dyDescent="0.3">
      <c r="A327" s="48">
        <v>318</v>
      </c>
      <c r="B327" s="48" t="s">
        <v>381</v>
      </c>
      <c r="C327" s="49">
        <v>4268753100</v>
      </c>
      <c r="D327" s="49">
        <f t="shared" si="116"/>
        <v>11488196.529589985</v>
      </c>
      <c r="E327" s="59">
        <v>199482000</v>
      </c>
      <c r="F327" s="49">
        <f t="shared" si="140"/>
        <v>2599007.6760693388</v>
      </c>
      <c r="G327" s="49">
        <f t="shared" si="117"/>
        <v>14087204</v>
      </c>
      <c r="H327" s="50">
        <v>3740806.7508048802</v>
      </c>
      <c r="I327" s="51">
        <f t="shared" si="118"/>
        <v>3.7658197652067877</v>
      </c>
      <c r="J327" s="28">
        <f t="shared" si="119"/>
        <v>3740807</v>
      </c>
      <c r="K327" s="28">
        <f t="shared" si="120"/>
        <v>3740807</v>
      </c>
      <c r="L327" s="52">
        <f t="shared" si="121"/>
        <v>100</v>
      </c>
      <c r="M327" s="91"/>
      <c r="N327" s="53">
        <v>2983422</v>
      </c>
      <c r="O327" s="54">
        <v>4.0399999999999998E-2</v>
      </c>
      <c r="P327" s="28">
        <f t="shared" si="122"/>
        <v>3103952</v>
      </c>
      <c r="Q327" s="55">
        <f t="shared" si="123"/>
        <v>82.975470447174175</v>
      </c>
      <c r="R327" s="55">
        <f t="shared" si="124"/>
        <v>17.024529552825825</v>
      </c>
      <c r="S327" s="56">
        <f t="shared" si="125"/>
        <v>0.02</v>
      </c>
      <c r="T327" s="28">
        <f t="shared" si="126"/>
        <v>59668</v>
      </c>
      <c r="U327" s="57">
        <f t="shared" si="127"/>
        <v>0</v>
      </c>
      <c r="V327" s="57" t="e">
        <f t="shared" si="113"/>
        <v>#REF!</v>
      </c>
      <c r="W327" s="57">
        <f t="shared" si="128"/>
        <v>577187</v>
      </c>
      <c r="X327" s="50" t="e">
        <f t="shared" si="129"/>
        <v>#REF!</v>
      </c>
      <c r="Y327" s="58" t="e">
        <f t="shared" si="130"/>
        <v>#REF!</v>
      </c>
      <c r="AA327" s="28">
        <f t="shared" si="131"/>
        <v>-636855</v>
      </c>
      <c r="AB327" s="28">
        <f t="shared" si="132"/>
        <v>0</v>
      </c>
      <c r="AC327" s="28">
        <f t="shared" si="133"/>
        <v>0</v>
      </c>
      <c r="AD327" s="55" t="e">
        <f t="shared" si="134"/>
        <v>#REF!</v>
      </c>
      <c r="AG327" s="61" t="str">
        <f t="shared" si="135"/>
        <v>318</v>
      </c>
      <c r="AH327" s="62" t="str">
        <f t="shared" si="136"/>
        <v>Wellfleet</v>
      </c>
      <c r="AI327" s="63">
        <f t="shared" si="137"/>
        <v>3.7658197652067877</v>
      </c>
      <c r="AJ327" s="64">
        <f t="shared" si="114"/>
        <v>100</v>
      </c>
      <c r="AK327" s="63">
        <f t="shared" si="138"/>
        <v>4.0399999999999998E-2</v>
      </c>
      <c r="AL327" s="57" t="e">
        <f t="shared" si="115"/>
        <v>#REF!</v>
      </c>
      <c r="AM327" s="65" t="e">
        <f t="shared" si="139"/>
        <v>#REF!</v>
      </c>
      <c r="AR327" s="49"/>
    </row>
    <row r="328" spans="1:44" ht="12.75" customHeight="1" x14ac:dyDescent="0.3">
      <c r="A328" s="48">
        <v>319</v>
      </c>
      <c r="B328" s="48" t="s">
        <v>382</v>
      </c>
      <c r="C328" s="49">
        <v>137073900</v>
      </c>
      <c r="D328" s="49">
        <f t="shared" si="116"/>
        <v>368897.39588765736</v>
      </c>
      <c r="E328" s="59">
        <v>20938000</v>
      </c>
      <c r="F328" s="49">
        <f t="shared" si="140"/>
        <v>272796.65694919752</v>
      </c>
      <c r="G328" s="49">
        <f t="shared" si="117"/>
        <v>641694</v>
      </c>
      <c r="H328" s="50">
        <v>1727296.4335351684</v>
      </c>
      <c r="I328" s="51">
        <f t="shared" si="118"/>
        <v>0.37150195388679058</v>
      </c>
      <c r="J328" s="28">
        <f t="shared" si="119"/>
        <v>1727296</v>
      </c>
      <c r="K328" s="28">
        <f t="shared" si="120"/>
        <v>641694</v>
      </c>
      <c r="L328" s="52">
        <f t="shared" si="121"/>
        <v>37.15</v>
      </c>
      <c r="M328" s="91"/>
      <c r="N328" s="53">
        <v>681963</v>
      </c>
      <c r="O328" s="54">
        <v>1.3000000000000001E-2</v>
      </c>
      <c r="P328" s="28">
        <f t="shared" si="122"/>
        <v>690829</v>
      </c>
      <c r="Q328" s="55">
        <f t="shared" si="123"/>
        <v>39.994814241937384</v>
      </c>
      <c r="R328" s="55">
        <f t="shared" si="124"/>
        <v>0</v>
      </c>
      <c r="S328" s="56">
        <f t="shared" si="125"/>
        <v>0</v>
      </c>
      <c r="T328" s="28">
        <f t="shared" si="126"/>
        <v>0</v>
      </c>
      <c r="U328" s="57">
        <f t="shared" si="127"/>
        <v>49135</v>
      </c>
      <c r="V328" s="57" t="e">
        <f t="shared" si="113"/>
        <v>#REF!</v>
      </c>
      <c r="W328" s="57">
        <f t="shared" si="128"/>
        <v>0</v>
      </c>
      <c r="X328" s="50" t="e">
        <f t="shared" si="129"/>
        <v>#REF!</v>
      </c>
      <c r="Y328" s="58" t="e">
        <f t="shared" si="130"/>
        <v>#REF!</v>
      </c>
      <c r="AA328" s="28">
        <f t="shared" si="131"/>
        <v>0</v>
      </c>
      <c r="AB328" s="28">
        <f t="shared" si="132"/>
        <v>0</v>
      </c>
      <c r="AC328" s="28" t="e">
        <f t="shared" si="133"/>
        <v>#REF!</v>
      </c>
      <c r="AD328" s="55" t="e">
        <f t="shared" si="134"/>
        <v>#REF!</v>
      </c>
      <c r="AG328" s="61" t="str">
        <f t="shared" si="135"/>
        <v>319</v>
      </c>
      <c r="AH328" s="62" t="str">
        <f t="shared" si="136"/>
        <v>Wendell</v>
      </c>
      <c r="AI328" s="63">
        <f t="shared" si="137"/>
        <v>0.37150195388679058</v>
      </c>
      <c r="AJ328" s="64">
        <f t="shared" si="114"/>
        <v>37.15</v>
      </c>
      <c r="AK328" s="63">
        <f t="shared" si="138"/>
        <v>1.3000000000000001E-2</v>
      </c>
      <c r="AL328" s="57" t="e">
        <f t="shared" si="115"/>
        <v>#REF!</v>
      </c>
      <c r="AM328" s="65" t="e">
        <f t="shared" si="139"/>
        <v>#REF!</v>
      </c>
      <c r="AR328" s="49"/>
    </row>
    <row r="329" spans="1:44" ht="12.75" customHeight="1" x14ac:dyDescent="0.3">
      <c r="A329" s="48">
        <v>320</v>
      </c>
      <c r="B329" s="48" t="s">
        <v>383</v>
      </c>
      <c r="C329" s="49">
        <v>1387335600</v>
      </c>
      <c r="D329" s="49">
        <f t="shared" si="116"/>
        <v>3733639.2271777536</v>
      </c>
      <c r="E329" s="59">
        <v>570514000</v>
      </c>
      <c r="F329" s="49">
        <f t="shared" si="140"/>
        <v>7433103.0634594737</v>
      </c>
      <c r="G329" s="49">
        <f t="shared" si="117"/>
        <v>11166742</v>
      </c>
      <c r="H329" s="50">
        <v>7857682.0361159844</v>
      </c>
      <c r="I329" s="51">
        <f t="shared" si="118"/>
        <v>1.4211241876007072</v>
      </c>
      <c r="J329" s="28">
        <f t="shared" si="119"/>
        <v>7857682</v>
      </c>
      <c r="K329" s="28">
        <f t="shared" si="120"/>
        <v>7857682</v>
      </c>
      <c r="L329" s="52">
        <f t="shared" si="121"/>
        <v>100</v>
      </c>
      <c r="M329" s="91"/>
      <c r="N329" s="53">
        <v>5844539</v>
      </c>
      <c r="O329" s="54">
        <v>5.4399999999999997E-2</v>
      </c>
      <c r="P329" s="28">
        <f t="shared" si="122"/>
        <v>6162482</v>
      </c>
      <c r="Q329" s="55">
        <f t="shared" si="123"/>
        <v>78.426207266667234</v>
      </c>
      <c r="R329" s="55">
        <f t="shared" si="124"/>
        <v>21.573792733332766</v>
      </c>
      <c r="S329" s="56">
        <f t="shared" si="125"/>
        <v>0.02</v>
      </c>
      <c r="T329" s="28">
        <f t="shared" si="126"/>
        <v>116891</v>
      </c>
      <c r="U329" s="57">
        <f t="shared" si="127"/>
        <v>0</v>
      </c>
      <c r="V329" s="57" t="e">
        <f t="shared" si="113"/>
        <v>#REF!</v>
      </c>
      <c r="W329" s="57">
        <f t="shared" si="128"/>
        <v>0</v>
      </c>
      <c r="X329" s="50" t="e">
        <f t="shared" si="129"/>
        <v>#REF!</v>
      </c>
      <c r="Y329" s="58" t="e">
        <f t="shared" si="130"/>
        <v>#REF!</v>
      </c>
      <c r="AA329" s="28">
        <f t="shared" si="131"/>
        <v>-1695200</v>
      </c>
      <c r="AB329" s="28">
        <f t="shared" si="132"/>
        <v>-1578309</v>
      </c>
      <c r="AC329" s="28">
        <f t="shared" si="133"/>
        <v>0</v>
      </c>
      <c r="AD329" s="55" t="e">
        <f t="shared" si="134"/>
        <v>#REF!</v>
      </c>
      <c r="AG329" s="61" t="str">
        <f t="shared" si="135"/>
        <v>320</v>
      </c>
      <c r="AH329" s="62" t="str">
        <f t="shared" si="136"/>
        <v>Wenham</v>
      </c>
      <c r="AI329" s="63">
        <f t="shared" si="137"/>
        <v>1.4211241876007072</v>
      </c>
      <c r="AJ329" s="64">
        <f t="shared" si="114"/>
        <v>100</v>
      </c>
      <c r="AK329" s="63">
        <f t="shared" si="138"/>
        <v>5.4399999999999997E-2</v>
      </c>
      <c r="AL329" s="57" t="e">
        <f t="shared" si="115"/>
        <v>#REF!</v>
      </c>
      <c r="AM329" s="65" t="e">
        <f t="shared" si="139"/>
        <v>#REF!</v>
      </c>
      <c r="AR329" s="49"/>
    </row>
    <row r="330" spans="1:44" ht="12.75" customHeight="1" x14ac:dyDescent="0.3">
      <c r="A330" s="48">
        <v>321</v>
      </c>
      <c r="B330" s="48" t="s">
        <v>384</v>
      </c>
      <c r="C330" s="49">
        <v>6403012700</v>
      </c>
      <c r="D330" s="49">
        <f t="shared" si="116"/>
        <v>17231980.055033073</v>
      </c>
      <c r="E330" s="59">
        <v>1493321000</v>
      </c>
      <c r="F330" s="49">
        <f t="shared" si="140"/>
        <v>19456155.151018843</v>
      </c>
      <c r="G330" s="49">
        <f t="shared" si="117"/>
        <v>36688135</v>
      </c>
      <c r="H330" s="50">
        <v>52888278.825088069</v>
      </c>
      <c r="I330" s="51">
        <f t="shared" si="118"/>
        <v>0.69369122639318381</v>
      </c>
      <c r="J330" s="28">
        <f t="shared" si="119"/>
        <v>52888279</v>
      </c>
      <c r="K330" s="28">
        <f t="shared" si="120"/>
        <v>36688135</v>
      </c>
      <c r="L330" s="52">
        <f t="shared" si="121"/>
        <v>69.37</v>
      </c>
      <c r="M330" s="91"/>
      <c r="N330" s="53">
        <v>39268983</v>
      </c>
      <c r="O330" s="54">
        <v>6.3600000000000004E-2</v>
      </c>
      <c r="P330" s="28">
        <f t="shared" si="122"/>
        <v>41766490</v>
      </c>
      <c r="Q330" s="55">
        <f t="shared" si="123"/>
        <v>78.97116511983684</v>
      </c>
      <c r="R330" s="55">
        <f t="shared" si="124"/>
        <v>0</v>
      </c>
      <c r="S330" s="56">
        <f t="shared" si="125"/>
        <v>0</v>
      </c>
      <c r="T330" s="28">
        <f t="shared" si="126"/>
        <v>0</v>
      </c>
      <c r="U330" s="57">
        <f t="shared" si="127"/>
        <v>5078355</v>
      </c>
      <c r="V330" s="57" t="e">
        <f t="shared" ref="V330:V360" si="141">MAX(U330*(V$5),0)</f>
        <v>#REF!</v>
      </c>
      <c r="W330" s="57">
        <f t="shared" si="128"/>
        <v>0</v>
      </c>
      <c r="X330" s="50" t="e">
        <f t="shared" si="129"/>
        <v>#REF!</v>
      </c>
      <c r="Y330" s="58" t="e">
        <f t="shared" si="130"/>
        <v>#REF!</v>
      </c>
      <c r="AA330" s="28">
        <f t="shared" si="131"/>
        <v>0</v>
      </c>
      <c r="AB330" s="28">
        <f t="shared" si="132"/>
        <v>0</v>
      </c>
      <c r="AC330" s="28" t="e">
        <f t="shared" si="133"/>
        <v>#REF!</v>
      </c>
      <c r="AD330" s="55" t="e">
        <f t="shared" si="134"/>
        <v>#REF!</v>
      </c>
      <c r="AG330" s="61" t="str">
        <f t="shared" si="135"/>
        <v>321</v>
      </c>
      <c r="AH330" s="62" t="str">
        <f t="shared" si="136"/>
        <v>Westborough</v>
      </c>
      <c r="AI330" s="63">
        <f t="shared" si="137"/>
        <v>0.69369122639318381</v>
      </c>
      <c r="AJ330" s="64">
        <f t="shared" si="114"/>
        <v>69.37</v>
      </c>
      <c r="AK330" s="63">
        <f t="shared" si="138"/>
        <v>6.3600000000000004E-2</v>
      </c>
      <c r="AL330" s="57" t="e">
        <f t="shared" si="115"/>
        <v>#REF!</v>
      </c>
      <c r="AM330" s="65" t="e">
        <f t="shared" si="139"/>
        <v>#REF!</v>
      </c>
      <c r="AR330" s="49"/>
    </row>
    <row r="331" spans="1:44" ht="12.75" customHeight="1" x14ac:dyDescent="0.3">
      <c r="A331" s="48">
        <v>322</v>
      </c>
      <c r="B331" s="48" t="s">
        <v>385</v>
      </c>
      <c r="C331" s="49">
        <v>1572830000</v>
      </c>
      <c r="D331" s="49">
        <f t="shared" ref="D331:D360" si="142">D$5*C331</f>
        <v>4232847.3266900852</v>
      </c>
      <c r="E331" s="59">
        <v>351006000</v>
      </c>
      <c r="F331" s="49">
        <f t="shared" si="140"/>
        <v>4573180.9804713931</v>
      </c>
      <c r="G331" s="49">
        <f t="shared" ref="G331:G360" si="143">ROUND(D331+F331,0)</f>
        <v>8806028</v>
      </c>
      <c r="H331" s="50">
        <v>12268268.470000003</v>
      </c>
      <c r="I331" s="51">
        <f t="shared" ref="I331:I361" si="144">IF(H331=0,0,G331/H331)</f>
        <v>0.71778898721801432</v>
      </c>
      <c r="J331" s="28">
        <f t="shared" ref="J331:J360" si="145">ROUND(H331*$J$9,0)</f>
        <v>12268268</v>
      </c>
      <c r="K331" s="28">
        <f t="shared" ref="K331:K360" si="146">MIN(G331,J331)</f>
        <v>8806028</v>
      </c>
      <c r="L331" s="52">
        <f t="shared" ref="L331:L360" si="147">IF(H331&gt;0, ROUND((K331*100/H331), 2), 0)</f>
        <v>71.78</v>
      </c>
      <c r="M331" s="91"/>
      <c r="N331" s="53">
        <v>8971206</v>
      </c>
      <c r="O331" s="54">
        <v>3.39E-2</v>
      </c>
      <c r="P331" s="28">
        <f t="shared" ref="P331:P360" si="148">ROUND(N331*(1+O331),0)</f>
        <v>9275330</v>
      </c>
      <c r="Q331" s="55">
        <f t="shared" ref="Q331:Q361" si="149">IF(H331=0,0,P331*100/H331)</f>
        <v>75.604230724826962</v>
      </c>
      <c r="R331" s="55">
        <f t="shared" ref="R331:R360" si="150">IF(L331&gt;Q331,L331-Q331,0)</f>
        <v>0</v>
      </c>
      <c r="S331" s="56">
        <f t="shared" ref="S331:S360" si="151">IF(AND(R331&gt;$T$4,R331&lt;=$T$5),$S$4,IF(R331&gt;$T$5,$S$5,0))</f>
        <v>0</v>
      </c>
      <c r="T331" s="28">
        <f t="shared" ref="T331:T360" si="152">ROUND(S331*N331,0)</f>
        <v>0</v>
      </c>
      <c r="U331" s="57">
        <f t="shared" ref="U331:U360" si="153">MAX(P331-K331,0)</f>
        <v>469302</v>
      </c>
      <c r="V331" s="57" t="e">
        <f t="shared" si="141"/>
        <v>#REF!</v>
      </c>
      <c r="W331" s="57">
        <f t="shared" ref="W331:W360" si="154">IF(AND(I331&gt;1.75,$W$5=1),MAX(K331-(P331+T331),0),0)</f>
        <v>0</v>
      </c>
      <c r="X331" s="50" t="e">
        <f t="shared" ref="X331:X360" si="155">MIN(H331*1,ROUND(P331+T331-V331+W331,0))</f>
        <v>#REF!</v>
      </c>
      <c r="Y331" s="58" t="e">
        <f t="shared" ref="Y331:Y361" si="156">IF(H331=0,0,X331*100/H331)</f>
        <v>#REF!</v>
      </c>
      <c r="AA331" s="28">
        <f t="shared" ref="AA331:AA360" si="157">IF(Q331&lt;L331, P331-K331, 0)</f>
        <v>0</v>
      </c>
      <c r="AB331" s="28">
        <f t="shared" ref="AB331:AB360" si="158">-1*MAX(K331-(P331+T331+W331),0)</f>
        <v>0</v>
      </c>
      <c r="AC331" s="28" t="e">
        <f t="shared" ref="AC331:AC360" si="159">IF(Q331&gt;L331, X331-K331,0)</f>
        <v>#REF!</v>
      </c>
      <c r="AD331" s="55" t="e">
        <f t="shared" ref="AD331:AD360" si="160">Y331-L331</f>
        <v>#REF!</v>
      </c>
      <c r="AG331" s="61" t="str">
        <f t="shared" ref="AG331:AG361" si="161">TEXT(A331,"000")</f>
        <v>322</v>
      </c>
      <c r="AH331" s="62" t="str">
        <f t="shared" ref="AH331:AH361" si="162">B331</f>
        <v>West Boylston</v>
      </c>
      <c r="AI331" s="63">
        <f t="shared" ref="AI331:AI361" si="163">I331</f>
        <v>0.71778898721801432</v>
      </c>
      <c r="AJ331" s="64">
        <f t="shared" ref="AJ331:AJ361" si="164">L331</f>
        <v>71.78</v>
      </c>
      <c r="AK331" s="63">
        <f t="shared" ref="AK331:AK361" si="165">O331</f>
        <v>3.39E-2</v>
      </c>
      <c r="AL331" s="57" t="e">
        <f t="shared" ref="AL331:AL361" si="166">X331</f>
        <v>#REF!</v>
      </c>
      <c r="AM331" s="65" t="e">
        <f t="shared" ref="AM331:AM361" si="167">AD331</f>
        <v>#REF!</v>
      </c>
      <c r="AR331" s="49"/>
    </row>
    <row r="332" spans="1:44" ht="12.75" customHeight="1" x14ac:dyDescent="0.3">
      <c r="A332" s="48">
        <v>323</v>
      </c>
      <c r="B332" s="48" t="s">
        <v>386</v>
      </c>
      <c r="C332" s="49">
        <v>1802754700</v>
      </c>
      <c r="D332" s="49">
        <f t="shared" si="142"/>
        <v>4851627.5837649247</v>
      </c>
      <c r="E332" s="59">
        <v>382546000</v>
      </c>
      <c r="F332" s="49">
        <f t="shared" ref="F332:F360" si="168">E332*F$5</f>
        <v>4984108.7940246304</v>
      </c>
      <c r="G332" s="49">
        <f t="shared" si="143"/>
        <v>9835736</v>
      </c>
      <c r="H332" s="50">
        <v>17778096.580937956</v>
      </c>
      <c r="I332" s="51">
        <f t="shared" si="144"/>
        <v>0.55325022874192731</v>
      </c>
      <c r="J332" s="28">
        <f t="shared" si="145"/>
        <v>17778097</v>
      </c>
      <c r="K332" s="28">
        <f t="shared" si="146"/>
        <v>9835736</v>
      </c>
      <c r="L332" s="52">
        <f t="shared" si="147"/>
        <v>55.33</v>
      </c>
      <c r="M332" s="91"/>
      <c r="N332" s="53">
        <v>9991221</v>
      </c>
      <c r="O332" s="54">
        <v>4.0899999999999999E-2</v>
      </c>
      <c r="P332" s="28">
        <f t="shared" si="148"/>
        <v>10399862</v>
      </c>
      <c r="Q332" s="55">
        <f t="shared" si="149"/>
        <v>58.498174721083181</v>
      </c>
      <c r="R332" s="55">
        <f t="shared" si="150"/>
        <v>0</v>
      </c>
      <c r="S332" s="56">
        <f t="shared" si="151"/>
        <v>0</v>
      </c>
      <c r="T332" s="28">
        <f t="shared" si="152"/>
        <v>0</v>
      </c>
      <c r="U332" s="57">
        <f t="shared" si="153"/>
        <v>564126</v>
      </c>
      <c r="V332" s="57" t="e">
        <f t="shared" si="141"/>
        <v>#REF!</v>
      </c>
      <c r="W332" s="57">
        <f t="shared" si="154"/>
        <v>0</v>
      </c>
      <c r="X332" s="50" t="e">
        <f t="shared" si="155"/>
        <v>#REF!</v>
      </c>
      <c r="Y332" s="58" t="e">
        <f t="shared" si="156"/>
        <v>#REF!</v>
      </c>
      <c r="AA332" s="28">
        <f t="shared" si="157"/>
        <v>0</v>
      </c>
      <c r="AB332" s="28">
        <f t="shared" si="158"/>
        <v>0</v>
      </c>
      <c r="AC332" s="28" t="e">
        <f t="shared" si="159"/>
        <v>#REF!</v>
      </c>
      <c r="AD332" s="55" t="e">
        <f t="shared" si="160"/>
        <v>#REF!</v>
      </c>
      <c r="AG332" s="61" t="str">
        <f t="shared" si="161"/>
        <v>323</v>
      </c>
      <c r="AH332" s="62" t="str">
        <f t="shared" si="162"/>
        <v>West Bridgewater</v>
      </c>
      <c r="AI332" s="63">
        <f t="shared" si="163"/>
        <v>0.55325022874192731</v>
      </c>
      <c r="AJ332" s="64">
        <f t="shared" si="164"/>
        <v>55.33</v>
      </c>
      <c r="AK332" s="63">
        <f t="shared" si="165"/>
        <v>4.0899999999999999E-2</v>
      </c>
      <c r="AL332" s="57" t="e">
        <f t="shared" si="166"/>
        <v>#REF!</v>
      </c>
      <c r="AM332" s="65" t="e">
        <f t="shared" si="167"/>
        <v>#REF!</v>
      </c>
      <c r="AR332" s="49"/>
    </row>
    <row r="333" spans="1:44" ht="12.75" customHeight="1" x14ac:dyDescent="0.3">
      <c r="A333" s="48">
        <v>324</v>
      </c>
      <c r="B333" s="48" t="s">
        <v>387</v>
      </c>
      <c r="C333" s="49">
        <v>647839100</v>
      </c>
      <c r="D333" s="49">
        <f t="shared" si="142"/>
        <v>1743484.0399536574</v>
      </c>
      <c r="E333" s="59">
        <v>166254000</v>
      </c>
      <c r="F333" s="49">
        <f t="shared" si="168"/>
        <v>2166087.2769334167</v>
      </c>
      <c r="G333" s="49">
        <f t="shared" si="143"/>
        <v>3909571</v>
      </c>
      <c r="H333" s="50">
        <v>7236698.9037962602</v>
      </c>
      <c r="I333" s="51">
        <f t="shared" si="144"/>
        <v>0.54024231931897837</v>
      </c>
      <c r="J333" s="28">
        <f t="shared" si="145"/>
        <v>7236699</v>
      </c>
      <c r="K333" s="28">
        <f t="shared" si="146"/>
        <v>3909571</v>
      </c>
      <c r="L333" s="52">
        <f t="shared" si="147"/>
        <v>54.02</v>
      </c>
      <c r="M333" s="91"/>
      <c r="N333" s="53">
        <v>3926273</v>
      </c>
      <c r="O333" s="54">
        <v>5.2900000000000003E-2</v>
      </c>
      <c r="P333" s="28">
        <f t="shared" si="148"/>
        <v>4133973</v>
      </c>
      <c r="Q333" s="55">
        <f t="shared" si="149"/>
        <v>57.125120928153883</v>
      </c>
      <c r="R333" s="55">
        <f t="shared" si="150"/>
        <v>0</v>
      </c>
      <c r="S333" s="56">
        <f t="shared" si="151"/>
        <v>0</v>
      </c>
      <c r="T333" s="28">
        <f t="shared" si="152"/>
        <v>0</v>
      </c>
      <c r="U333" s="57">
        <f t="shared" si="153"/>
        <v>224402</v>
      </c>
      <c r="V333" s="57" t="e">
        <f t="shared" si="141"/>
        <v>#REF!</v>
      </c>
      <c r="W333" s="57">
        <f t="shared" si="154"/>
        <v>0</v>
      </c>
      <c r="X333" s="50" t="e">
        <f t="shared" si="155"/>
        <v>#REF!</v>
      </c>
      <c r="Y333" s="58" t="e">
        <f t="shared" si="156"/>
        <v>#REF!</v>
      </c>
      <c r="AA333" s="28">
        <f t="shared" si="157"/>
        <v>0</v>
      </c>
      <c r="AB333" s="28">
        <f t="shared" si="158"/>
        <v>0</v>
      </c>
      <c r="AC333" s="28" t="e">
        <f t="shared" si="159"/>
        <v>#REF!</v>
      </c>
      <c r="AD333" s="55" t="e">
        <f t="shared" si="160"/>
        <v>#REF!</v>
      </c>
      <c r="AG333" s="61" t="str">
        <f t="shared" si="161"/>
        <v>324</v>
      </c>
      <c r="AH333" s="62" t="str">
        <f t="shared" si="162"/>
        <v>West Brookfield</v>
      </c>
      <c r="AI333" s="63">
        <f t="shared" si="163"/>
        <v>0.54024231931897837</v>
      </c>
      <c r="AJ333" s="64">
        <f t="shared" si="164"/>
        <v>54.02</v>
      </c>
      <c r="AK333" s="63">
        <f t="shared" si="165"/>
        <v>5.2900000000000003E-2</v>
      </c>
      <c r="AL333" s="57" t="e">
        <f t="shared" si="166"/>
        <v>#REF!</v>
      </c>
      <c r="AM333" s="65" t="e">
        <f t="shared" si="167"/>
        <v>#REF!</v>
      </c>
      <c r="AR333" s="49"/>
    </row>
    <row r="334" spans="1:44" ht="12.75" customHeight="1" x14ac:dyDescent="0.3">
      <c r="A334" s="48">
        <v>325</v>
      </c>
      <c r="B334" s="48" t="s">
        <v>388</v>
      </c>
      <c r="C334" s="49">
        <v>5032955300</v>
      </c>
      <c r="D334" s="49">
        <f t="shared" si="142"/>
        <v>13544840.438544342</v>
      </c>
      <c r="E334" s="59">
        <v>1356922000</v>
      </c>
      <c r="F334" s="49">
        <f t="shared" si="168"/>
        <v>17679042.188404765</v>
      </c>
      <c r="G334" s="49">
        <f t="shared" si="143"/>
        <v>31223883</v>
      </c>
      <c r="H334" s="50">
        <v>80715329.109999985</v>
      </c>
      <c r="I334" s="51">
        <f t="shared" si="144"/>
        <v>0.38683956745623443</v>
      </c>
      <c r="J334" s="28">
        <f t="shared" si="145"/>
        <v>80715329</v>
      </c>
      <c r="K334" s="28">
        <f t="shared" si="146"/>
        <v>31223883</v>
      </c>
      <c r="L334" s="52">
        <f t="shared" si="147"/>
        <v>38.68</v>
      </c>
      <c r="M334" s="91"/>
      <c r="N334" s="53">
        <v>33756613</v>
      </c>
      <c r="O334" s="54">
        <v>4.3799999999999999E-2</v>
      </c>
      <c r="P334" s="28">
        <f t="shared" si="148"/>
        <v>35235153</v>
      </c>
      <c r="Q334" s="55">
        <f t="shared" si="149"/>
        <v>43.65360754706338</v>
      </c>
      <c r="R334" s="55">
        <f t="shared" si="150"/>
        <v>0</v>
      </c>
      <c r="S334" s="56">
        <f t="shared" si="151"/>
        <v>0</v>
      </c>
      <c r="T334" s="28">
        <f t="shared" si="152"/>
        <v>0</v>
      </c>
      <c r="U334" s="57">
        <f t="shared" si="153"/>
        <v>4011270</v>
      </c>
      <c r="V334" s="57" t="e">
        <f t="shared" si="141"/>
        <v>#REF!</v>
      </c>
      <c r="W334" s="57">
        <f t="shared" si="154"/>
        <v>0</v>
      </c>
      <c r="X334" s="50" t="e">
        <f t="shared" si="155"/>
        <v>#REF!</v>
      </c>
      <c r="Y334" s="58" t="e">
        <f t="shared" si="156"/>
        <v>#REF!</v>
      </c>
      <c r="AA334" s="28">
        <f t="shared" si="157"/>
        <v>0</v>
      </c>
      <c r="AB334" s="28">
        <f t="shared" si="158"/>
        <v>0</v>
      </c>
      <c r="AC334" s="28" t="e">
        <f t="shared" si="159"/>
        <v>#REF!</v>
      </c>
      <c r="AD334" s="55" t="e">
        <f>Y334-L334</f>
        <v>#REF!</v>
      </c>
      <c r="AG334" s="61" t="str">
        <f t="shared" si="161"/>
        <v>325</v>
      </c>
      <c r="AH334" s="62" t="str">
        <f t="shared" si="162"/>
        <v>Westfield</v>
      </c>
      <c r="AI334" s="63">
        <f t="shared" si="163"/>
        <v>0.38683956745623443</v>
      </c>
      <c r="AJ334" s="64">
        <f t="shared" si="164"/>
        <v>38.68</v>
      </c>
      <c r="AK334" s="63">
        <f t="shared" si="165"/>
        <v>4.3799999999999999E-2</v>
      </c>
      <c r="AL334" s="57" t="e">
        <f t="shared" si="166"/>
        <v>#REF!</v>
      </c>
      <c r="AM334" s="65" t="e">
        <f t="shared" si="167"/>
        <v>#REF!</v>
      </c>
      <c r="AR334" s="49"/>
    </row>
    <row r="335" spans="1:44" ht="12.75" customHeight="1" x14ac:dyDescent="0.3">
      <c r="A335" s="48">
        <v>326</v>
      </c>
      <c r="B335" s="48" t="s">
        <v>389</v>
      </c>
      <c r="C335" s="49">
        <v>7150424900</v>
      </c>
      <c r="D335" s="49">
        <f t="shared" si="142"/>
        <v>19243438.211798619</v>
      </c>
      <c r="E335" s="59">
        <v>1995075000</v>
      </c>
      <c r="F335" s="49">
        <f t="shared" si="168"/>
        <v>25993399.100340061</v>
      </c>
      <c r="G335" s="49">
        <f t="shared" si="143"/>
        <v>45236837</v>
      </c>
      <c r="H335" s="50">
        <v>60118903.625894472</v>
      </c>
      <c r="I335" s="51">
        <f t="shared" si="144"/>
        <v>0.75245612064880618</v>
      </c>
      <c r="J335" s="28">
        <f t="shared" si="145"/>
        <v>60118904</v>
      </c>
      <c r="K335" s="28">
        <f t="shared" si="146"/>
        <v>45236837</v>
      </c>
      <c r="L335" s="52">
        <f t="shared" si="147"/>
        <v>75.25</v>
      </c>
      <c r="M335" s="91"/>
      <c r="N335" s="53">
        <v>45110389</v>
      </c>
      <c r="O335" s="54">
        <v>3.3500000000000002E-2</v>
      </c>
      <c r="P335" s="28">
        <f t="shared" si="148"/>
        <v>46621587</v>
      </c>
      <c r="Q335" s="55">
        <f t="shared" si="149"/>
        <v>77.548964116370058</v>
      </c>
      <c r="R335" s="55">
        <f t="shared" si="150"/>
        <v>0</v>
      </c>
      <c r="S335" s="56">
        <f t="shared" si="151"/>
        <v>0</v>
      </c>
      <c r="T335" s="28">
        <f t="shared" si="152"/>
        <v>0</v>
      </c>
      <c r="U335" s="57">
        <f t="shared" si="153"/>
        <v>1384750</v>
      </c>
      <c r="V335" s="57" t="e">
        <f t="shared" si="141"/>
        <v>#REF!</v>
      </c>
      <c r="W335" s="57">
        <f t="shared" si="154"/>
        <v>0</v>
      </c>
      <c r="X335" s="50" t="e">
        <f t="shared" si="155"/>
        <v>#REF!</v>
      </c>
      <c r="Y335" s="58" t="e">
        <f t="shared" si="156"/>
        <v>#REF!</v>
      </c>
      <c r="AA335" s="28">
        <f t="shared" si="157"/>
        <v>0</v>
      </c>
      <c r="AB335" s="28">
        <f t="shared" si="158"/>
        <v>0</v>
      </c>
      <c r="AC335" s="28" t="e">
        <f t="shared" si="159"/>
        <v>#REF!</v>
      </c>
      <c r="AD335" s="55" t="e">
        <f t="shared" si="160"/>
        <v>#REF!</v>
      </c>
      <c r="AG335" s="61" t="str">
        <f t="shared" si="161"/>
        <v>326</v>
      </c>
      <c r="AH335" s="62" t="str">
        <f t="shared" si="162"/>
        <v>Westford</v>
      </c>
      <c r="AI335" s="63">
        <f t="shared" si="163"/>
        <v>0.75245612064880618</v>
      </c>
      <c r="AJ335" s="64">
        <f t="shared" si="164"/>
        <v>75.25</v>
      </c>
      <c r="AK335" s="63">
        <f t="shared" si="165"/>
        <v>3.3500000000000002E-2</v>
      </c>
      <c r="AL335" s="57" t="e">
        <f t="shared" si="166"/>
        <v>#REF!</v>
      </c>
      <c r="AM335" s="65" t="e">
        <f t="shared" si="167"/>
        <v>#REF!</v>
      </c>
      <c r="AR335" s="49"/>
    </row>
    <row r="336" spans="1:44" ht="12.75" customHeight="1" x14ac:dyDescent="0.3">
      <c r="A336" s="48">
        <v>327</v>
      </c>
      <c r="B336" s="48" t="s">
        <v>390</v>
      </c>
      <c r="C336" s="49">
        <v>290754200</v>
      </c>
      <c r="D336" s="49">
        <f t="shared" si="142"/>
        <v>782486.43413077982</v>
      </c>
      <c r="E336" s="59">
        <v>102553000</v>
      </c>
      <c r="F336" s="49">
        <f t="shared" si="168"/>
        <v>1336140.7756285726</v>
      </c>
      <c r="G336" s="49">
        <f t="shared" si="143"/>
        <v>2118627</v>
      </c>
      <c r="H336" s="50">
        <v>2446138.2517477875</v>
      </c>
      <c r="I336" s="51">
        <f t="shared" si="144"/>
        <v>0.86611089887753578</v>
      </c>
      <c r="J336" s="28">
        <f t="shared" si="145"/>
        <v>2446138</v>
      </c>
      <c r="K336" s="28">
        <f t="shared" si="146"/>
        <v>2118627</v>
      </c>
      <c r="L336" s="52">
        <f t="shared" si="147"/>
        <v>86.61</v>
      </c>
      <c r="M336" s="91"/>
      <c r="N336" s="53">
        <v>2037550</v>
      </c>
      <c r="O336" s="54">
        <v>4.2900000000000001E-2</v>
      </c>
      <c r="P336" s="28">
        <f t="shared" si="148"/>
        <v>2124961</v>
      </c>
      <c r="Q336" s="55">
        <f t="shared" si="149"/>
        <v>86.870028645424952</v>
      </c>
      <c r="R336" s="55">
        <f t="shared" si="150"/>
        <v>0</v>
      </c>
      <c r="S336" s="56">
        <f t="shared" si="151"/>
        <v>0</v>
      </c>
      <c r="T336" s="28">
        <f t="shared" si="152"/>
        <v>0</v>
      </c>
      <c r="U336" s="57">
        <f t="shared" si="153"/>
        <v>6334</v>
      </c>
      <c r="V336" s="57" t="e">
        <f t="shared" si="141"/>
        <v>#REF!</v>
      </c>
      <c r="W336" s="57">
        <f t="shared" si="154"/>
        <v>0</v>
      </c>
      <c r="X336" s="50" t="e">
        <f t="shared" si="155"/>
        <v>#REF!</v>
      </c>
      <c r="Y336" s="58" t="e">
        <f t="shared" si="156"/>
        <v>#REF!</v>
      </c>
      <c r="AA336" s="28">
        <f t="shared" si="157"/>
        <v>0</v>
      </c>
      <c r="AB336" s="28">
        <f t="shared" si="158"/>
        <v>0</v>
      </c>
      <c r="AC336" s="28" t="e">
        <f t="shared" si="159"/>
        <v>#REF!</v>
      </c>
      <c r="AD336" s="55" t="e">
        <f t="shared" si="160"/>
        <v>#REF!</v>
      </c>
      <c r="AG336" s="61" t="str">
        <f t="shared" si="161"/>
        <v>327</v>
      </c>
      <c r="AH336" s="62" t="str">
        <f t="shared" si="162"/>
        <v>Westhampton</v>
      </c>
      <c r="AI336" s="63">
        <f t="shared" si="163"/>
        <v>0.86611089887753578</v>
      </c>
      <c r="AJ336" s="64">
        <f t="shared" si="164"/>
        <v>86.61</v>
      </c>
      <c r="AK336" s="63">
        <f t="shared" si="165"/>
        <v>4.2900000000000001E-2</v>
      </c>
      <c r="AL336" s="57" t="e">
        <f t="shared" si="166"/>
        <v>#REF!</v>
      </c>
      <c r="AM336" s="65" t="e">
        <f t="shared" si="167"/>
        <v>#REF!</v>
      </c>
      <c r="AR336" s="49"/>
    </row>
    <row r="337" spans="1:44" ht="12.75" customHeight="1" x14ac:dyDescent="0.3">
      <c r="A337" s="48">
        <v>328</v>
      </c>
      <c r="B337" s="48" t="s">
        <v>391</v>
      </c>
      <c r="C337" s="49">
        <v>1755661100</v>
      </c>
      <c r="D337" s="49">
        <f t="shared" si="142"/>
        <v>4724887.8732658802</v>
      </c>
      <c r="E337" s="59">
        <v>425750000</v>
      </c>
      <c r="F337" s="49">
        <f t="shared" si="168"/>
        <v>5547004.3316515824</v>
      </c>
      <c r="G337" s="49">
        <f t="shared" si="143"/>
        <v>10271892</v>
      </c>
      <c r="H337" s="50">
        <v>18433551.479592558</v>
      </c>
      <c r="I337" s="51">
        <f t="shared" si="144"/>
        <v>0.55723890273514687</v>
      </c>
      <c r="J337" s="28">
        <f t="shared" si="145"/>
        <v>18433551</v>
      </c>
      <c r="K337" s="28">
        <f t="shared" si="146"/>
        <v>10271892</v>
      </c>
      <c r="L337" s="52">
        <f t="shared" si="147"/>
        <v>55.72</v>
      </c>
      <c r="M337" s="91"/>
      <c r="N337" s="53">
        <v>9652351</v>
      </c>
      <c r="O337" s="54">
        <v>3.95E-2</v>
      </c>
      <c r="P337" s="28">
        <f t="shared" si="148"/>
        <v>10033619</v>
      </c>
      <c r="Q337" s="55">
        <f t="shared" si="149"/>
        <v>54.431285317471421</v>
      </c>
      <c r="R337" s="55">
        <f t="shared" si="150"/>
        <v>1.2887146825285782</v>
      </c>
      <c r="S337" s="56">
        <f t="shared" si="151"/>
        <v>0</v>
      </c>
      <c r="T337" s="28">
        <f t="shared" si="152"/>
        <v>0</v>
      </c>
      <c r="U337" s="57">
        <f t="shared" si="153"/>
        <v>0</v>
      </c>
      <c r="V337" s="57" t="e">
        <f t="shared" si="141"/>
        <v>#REF!</v>
      </c>
      <c r="W337" s="57">
        <f t="shared" si="154"/>
        <v>0</v>
      </c>
      <c r="X337" s="50" t="e">
        <f t="shared" si="155"/>
        <v>#REF!</v>
      </c>
      <c r="Y337" s="58" t="e">
        <f t="shared" si="156"/>
        <v>#REF!</v>
      </c>
      <c r="AA337" s="28">
        <f t="shared" si="157"/>
        <v>-238273</v>
      </c>
      <c r="AB337" s="28">
        <f t="shared" si="158"/>
        <v>-238273</v>
      </c>
      <c r="AC337" s="28">
        <f t="shared" si="159"/>
        <v>0</v>
      </c>
      <c r="AD337" s="55" t="e">
        <f t="shared" si="160"/>
        <v>#REF!</v>
      </c>
      <c r="AG337" s="61" t="str">
        <f t="shared" si="161"/>
        <v>328</v>
      </c>
      <c r="AH337" s="62" t="str">
        <f t="shared" si="162"/>
        <v>Westminster</v>
      </c>
      <c r="AI337" s="63">
        <f t="shared" si="163"/>
        <v>0.55723890273514687</v>
      </c>
      <c r="AJ337" s="64">
        <f t="shared" si="164"/>
        <v>55.72</v>
      </c>
      <c r="AK337" s="63">
        <f t="shared" si="165"/>
        <v>3.95E-2</v>
      </c>
      <c r="AL337" s="57" t="e">
        <f t="shared" si="166"/>
        <v>#REF!</v>
      </c>
      <c r="AM337" s="65" t="e">
        <f t="shared" si="167"/>
        <v>#REF!</v>
      </c>
      <c r="AR337" s="49"/>
    </row>
    <row r="338" spans="1:44" ht="12.75" customHeight="1" x14ac:dyDescent="0.3">
      <c r="A338" s="48">
        <v>329</v>
      </c>
      <c r="B338" s="48" t="s">
        <v>392</v>
      </c>
      <c r="C338" s="49">
        <v>1549163800</v>
      </c>
      <c r="D338" s="49">
        <f t="shared" si="142"/>
        <v>4169156.1385750873</v>
      </c>
      <c r="E338" s="59">
        <v>389218000</v>
      </c>
      <c r="F338" s="49">
        <f t="shared" si="168"/>
        <v>5071036.8337211171</v>
      </c>
      <c r="G338" s="49">
        <f t="shared" si="143"/>
        <v>9240193</v>
      </c>
      <c r="H338" s="50">
        <v>7630222.8982942253</v>
      </c>
      <c r="I338" s="51">
        <f t="shared" si="144"/>
        <v>1.2109990917913671</v>
      </c>
      <c r="J338" s="28">
        <f t="shared" si="145"/>
        <v>7630223</v>
      </c>
      <c r="K338" s="28">
        <f t="shared" si="146"/>
        <v>7630223</v>
      </c>
      <c r="L338" s="52">
        <f t="shared" si="147"/>
        <v>100</v>
      </c>
      <c r="M338" s="91"/>
      <c r="N338" s="53">
        <v>6112616</v>
      </c>
      <c r="O338" s="54">
        <v>4.0399999999999998E-2</v>
      </c>
      <c r="P338" s="28">
        <f t="shared" si="148"/>
        <v>6359566</v>
      </c>
      <c r="Q338" s="55">
        <f t="shared" si="149"/>
        <v>83.34705400836603</v>
      </c>
      <c r="R338" s="55">
        <f t="shared" si="150"/>
        <v>16.65294599163397</v>
      </c>
      <c r="S338" s="56">
        <f t="shared" si="151"/>
        <v>0.02</v>
      </c>
      <c r="T338" s="28">
        <f t="shared" si="152"/>
        <v>122252</v>
      </c>
      <c r="U338" s="57">
        <f t="shared" si="153"/>
        <v>0</v>
      </c>
      <c r="V338" s="57" t="e">
        <f t="shared" si="141"/>
        <v>#REF!</v>
      </c>
      <c r="W338" s="57">
        <f t="shared" si="154"/>
        <v>0</v>
      </c>
      <c r="X338" s="50" t="e">
        <f t="shared" si="155"/>
        <v>#REF!</v>
      </c>
      <c r="Y338" s="58" t="e">
        <f t="shared" si="156"/>
        <v>#REF!</v>
      </c>
      <c r="AA338" s="28">
        <f t="shared" si="157"/>
        <v>-1270657</v>
      </c>
      <c r="AB338" s="28">
        <f t="shared" si="158"/>
        <v>-1148405</v>
      </c>
      <c r="AC338" s="28">
        <f t="shared" si="159"/>
        <v>0</v>
      </c>
      <c r="AD338" s="55" t="e">
        <f t="shared" si="160"/>
        <v>#REF!</v>
      </c>
      <c r="AG338" s="61" t="str">
        <f t="shared" si="161"/>
        <v>329</v>
      </c>
      <c r="AH338" s="62" t="str">
        <f t="shared" si="162"/>
        <v>West Newbury</v>
      </c>
      <c r="AI338" s="63">
        <f t="shared" si="163"/>
        <v>1.2109990917913671</v>
      </c>
      <c r="AJ338" s="64">
        <f t="shared" si="164"/>
        <v>100</v>
      </c>
      <c r="AK338" s="63">
        <f t="shared" si="165"/>
        <v>4.0399999999999998E-2</v>
      </c>
      <c r="AL338" s="57" t="e">
        <f t="shared" si="166"/>
        <v>#REF!</v>
      </c>
      <c r="AM338" s="65" t="e">
        <f t="shared" si="167"/>
        <v>#REF!</v>
      </c>
      <c r="AR338" s="49"/>
    </row>
    <row r="339" spans="1:44" ht="12.75" customHeight="1" x14ac:dyDescent="0.3">
      <c r="A339" s="48">
        <v>330</v>
      </c>
      <c r="B339" s="48" t="s">
        <v>393</v>
      </c>
      <c r="C339" s="49">
        <v>8936733600</v>
      </c>
      <c r="D339" s="49">
        <f t="shared" si="142"/>
        <v>24050805.826504748</v>
      </c>
      <c r="E339" s="59">
        <v>4397003000</v>
      </c>
      <c r="F339" s="49">
        <f t="shared" si="168"/>
        <v>57287597.621338822</v>
      </c>
      <c r="G339" s="49">
        <f t="shared" si="143"/>
        <v>81338403</v>
      </c>
      <c r="H339" s="50">
        <v>27475067.223499995</v>
      </c>
      <c r="I339" s="51">
        <f t="shared" si="144"/>
        <v>2.9604441852076553</v>
      </c>
      <c r="J339" s="28">
        <f t="shared" si="145"/>
        <v>27475067</v>
      </c>
      <c r="K339" s="28">
        <f t="shared" si="146"/>
        <v>27475067</v>
      </c>
      <c r="L339" s="52">
        <f t="shared" si="147"/>
        <v>100</v>
      </c>
      <c r="M339" s="91"/>
      <c r="N339" s="53">
        <v>21765074</v>
      </c>
      <c r="O339" s="54">
        <v>4.5400000000000003E-2</v>
      </c>
      <c r="P339" s="28">
        <f t="shared" si="148"/>
        <v>22753208</v>
      </c>
      <c r="Q339" s="55">
        <f t="shared" si="149"/>
        <v>82.814021217530311</v>
      </c>
      <c r="R339" s="55">
        <f t="shared" si="150"/>
        <v>17.185978782469689</v>
      </c>
      <c r="S339" s="56">
        <f t="shared" si="151"/>
        <v>0.02</v>
      </c>
      <c r="T339" s="28">
        <f t="shared" si="152"/>
        <v>435301</v>
      </c>
      <c r="U339" s="57">
        <f t="shared" si="153"/>
        <v>0</v>
      </c>
      <c r="V339" s="57" t="e">
        <f t="shared" si="141"/>
        <v>#REF!</v>
      </c>
      <c r="W339" s="57">
        <f t="shared" si="154"/>
        <v>4286558</v>
      </c>
      <c r="X339" s="50" t="e">
        <f t="shared" si="155"/>
        <v>#REF!</v>
      </c>
      <c r="Y339" s="58" t="e">
        <f t="shared" si="156"/>
        <v>#REF!</v>
      </c>
      <c r="AA339" s="28">
        <f t="shared" si="157"/>
        <v>-4721859</v>
      </c>
      <c r="AB339" s="28">
        <f t="shared" si="158"/>
        <v>0</v>
      </c>
      <c r="AC339" s="28">
        <f t="shared" si="159"/>
        <v>0</v>
      </c>
      <c r="AD339" s="55" t="e">
        <f t="shared" si="160"/>
        <v>#REF!</v>
      </c>
      <c r="AG339" s="61" t="str">
        <f t="shared" si="161"/>
        <v>330</v>
      </c>
      <c r="AH339" s="62" t="str">
        <f t="shared" si="162"/>
        <v>Weston</v>
      </c>
      <c r="AI339" s="63">
        <f t="shared" si="163"/>
        <v>2.9604441852076553</v>
      </c>
      <c r="AJ339" s="64">
        <f t="shared" si="164"/>
        <v>100</v>
      </c>
      <c r="AK339" s="63">
        <f t="shared" si="165"/>
        <v>4.5400000000000003E-2</v>
      </c>
      <c r="AL339" s="57" t="e">
        <f t="shared" si="166"/>
        <v>#REF!</v>
      </c>
      <c r="AM339" s="65" t="e">
        <f t="shared" si="167"/>
        <v>#REF!</v>
      </c>
      <c r="AR339" s="49"/>
    </row>
    <row r="340" spans="1:44" ht="12.75" customHeight="1" x14ac:dyDescent="0.3">
      <c r="A340" s="48">
        <v>331</v>
      </c>
      <c r="B340" s="48" t="s">
        <v>394</v>
      </c>
      <c r="C340" s="49">
        <v>5214086300</v>
      </c>
      <c r="D340" s="49">
        <f t="shared" si="142"/>
        <v>14032305.624947641</v>
      </c>
      <c r="E340" s="59">
        <v>900173000</v>
      </c>
      <c r="F340" s="49">
        <f t="shared" si="168"/>
        <v>11728158.614764065</v>
      </c>
      <c r="G340" s="49">
        <f t="shared" si="143"/>
        <v>25760464</v>
      </c>
      <c r="H340" s="50">
        <v>25862800.083716214</v>
      </c>
      <c r="I340" s="51">
        <f t="shared" si="144"/>
        <v>0.99604311662368505</v>
      </c>
      <c r="J340" s="28">
        <f t="shared" si="145"/>
        <v>25862800</v>
      </c>
      <c r="K340" s="28">
        <f t="shared" si="146"/>
        <v>25760464</v>
      </c>
      <c r="L340" s="52">
        <f t="shared" si="147"/>
        <v>99.6</v>
      </c>
      <c r="M340" s="91"/>
      <c r="N340" s="53">
        <v>18990082</v>
      </c>
      <c r="O340" s="54">
        <v>5.9900000000000002E-2</v>
      </c>
      <c r="P340" s="28">
        <f t="shared" si="148"/>
        <v>20127588</v>
      </c>
      <c r="Q340" s="55">
        <f t="shared" si="149"/>
        <v>77.824473509628874</v>
      </c>
      <c r="R340" s="55">
        <f t="shared" si="150"/>
        <v>21.775526490371121</v>
      </c>
      <c r="S340" s="56">
        <f t="shared" si="151"/>
        <v>0.02</v>
      </c>
      <c r="T340" s="28">
        <f t="shared" si="152"/>
        <v>379802</v>
      </c>
      <c r="U340" s="57">
        <f t="shared" si="153"/>
        <v>0</v>
      </c>
      <c r="V340" s="57" t="e">
        <f t="shared" si="141"/>
        <v>#REF!</v>
      </c>
      <c r="W340" s="57">
        <f t="shared" si="154"/>
        <v>0</v>
      </c>
      <c r="X340" s="50" t="e">
        <f t="shared" si="155"/>
        <v>#REF!</v>
      </c>
      <c r="Y340" s="58" t="e">
        <f t="shared" si="156"/>
        <v>#REF!</v>
      </c>
      <c r="AA340" s="28">
        <f t="shared" si="157"/>
        <v>-5632876</v>
      </c>
      <c r="AB340" s="28">
        <f t="shared" si="158"/>
        <v>-5253074</v>
      </c>
      <c r="AC340" s="28">
        <f t="shared" si="159"/>
        <v>0</v>
      </c>
      <c r="AD340" s="55" t="e">
        <f t="shared" si="160"/>
        <v>#REF!</v>
      </c>
      <c r="AG340" s="61" t="str">
        <f t="shared" si="161"/>
        <v>331</v>
      </c>
      <c r="AH340" s="62" t="str">
        <f t="shared" si="162"/>
        <v>Westport</v>
      </c>
      <c r="AI340" s="63">
        <f t="shared" si="163"/>
        <v>0.99604311662368505</v>
      </c>
      <c r="AJ340" s="64">
        <f t="shared" si="164"/>
        <v>99.6</v>
      </c>
      <c r="AK340" s="63">
        <f t="shared" si="165"/>
        <v>5.9900000000000002E-2</v>
      </c>
      <c r="AL340" s="57" t="e">
        <f t="shared" si="166"/>
        <v>#REF!</v>
      </c>
      <c r="AM340" s="65" t="e">
        <f t="shared" si="167"/>
        <v>#REF!</v>
      </c>
      <c r="AR340" s="49"/>
    </row>
    <row r="341" spans="1:44" ht="12.75" customHeight="1" x14ac:dyDescent="0.3">
      <c r="A341" s="48">
        <v>332</v>
      </c>
      <c r="B341" s="48" t="s">
        <v>395</v>
      </c>
      <c r="C341" s="49">
        <v>3979553600</v>
      </c>
      <c r="D341" s="49">
        <f t="shared" si="142"/>
        <v>10709894.150785467</v>
      </c>
      <c r="E341" s="59">
        <v>1039381000</v>
      </c>
      <c r="F341" s="49">
        <f t="shared" si="168"/>
        <v>13541869.428623261</v>
      </c>
      <c r="G341" s="49">
        <f t="shared" si="143"/>
        <v>24251764</v>
      </c>
      <c r="H341" s="50">
        <v>72601734.330000013</v>
      </c>
      <c r="I341" s="51">
        <f t="shared" si="144"/>
        <v>0.33403835629831291</v>
      </c>
      <c r="J341" s="28">
        <f t="shared" si="145"/>
        <v>72601734</v>
      </c>
      <c r="K341" s="28">
        <f t="shared" si="146"/>
        <v>24251764</v>
      </c>
      <c r="L341" s="52">
        <f t="shared" si="147"/>
        <v>33.4</v>
      </c>
      <c r="M341" s="91"/>
      <c r="N341" s="53">
        <v>24010686</v>
      </c>
      <c r="O341" s="54">
        <v>5.04E-2</v>
      </c>
      <c r="P341" s="28">
        <f t="shared" si="148"/>
        <v>25220825</v>
      </c>
      <c r="Q341" s="55">
        <f t="shared" si="149"/>
        <v>34.738598509730664</v>
      </c>
      <c r="R341" s="55">
        <f t="shared" si="150"/>
        <v>0</v>
      </c>
      <c r="S341" s="56">
        <f t="shared" si="151"/>
        <v>0</v>
      </c>
      <c r="T341" s="28">
        <f t="shared" si="152"/>
        <v>0</v>
      </c>
      <c r="U341" s="57">
        <f t="shared" si="153"/>
        <v>969061</v>
      </c>
      <c r="V341" s="57" t="e">
        <f t="shared" si="141"/>
        <v>#REF!</v>
      </c>
      <c r="W341" s="57">
        <f t="shared" si="154"/>
        <v>0</v>
      </c>
      <c r="X341" s="50" t="e">
        <f t="shared" si="155"/>
        <v>#REF!</v>
      </c>
      <c r="Y341" s="58" t="e">
        <f t="shared" si="156"/>
        <v>#REF!</v>
      </c>
      <c r="AA341" s="28">
        <f t="shared" si="157"/>
        <v>0</v>
      </c>
      <c r="AB341" s="28">
        <f t="shared" si="158"/>
        <v>0</v>
      </c>
      <c r="AC341" s="28" t="e">
        <f t="shared" si="159"/>
        <v>#REF!</v>
      </c>
      <c r="AD341" s="55" t="e">
        <f t="shared" si="160"/>
        <v>#REF!</v>
      </c>
      <c r="AG341" s="61" t="str">
        <f t="shared" si="161"/>
        <v>332</v>
      </c>
      <c r="AH341" s="62" t="str">
        <f t="shared" si="162"/>
        <v>West Springfield</v>
      </c>
      <c r="AI341" s="63">
        <f t="shared" si="163"/>
        <v>0.33403835629831291</v>
      </c>
      <c r="AJ341" s="64">
        <f t="shared" si="164"/>
        <v>33.4</v>
      </c>
      <c r="AK341" s="63">
        <f t="shared" si="165"/>
        <v>5.04E-2</v>
      </c>
      <c r="AL341" s="57" t="e">
        <f t="shared" si="166"/>
        <v>#REF!</v>
      </c>
      <c r="AM341" s="65" t="e">
        <f t="shared" si="167"/>
        <v>#REF!</v>
      </c>
      <c r="AR341" s="49"/>
    </row>
    <row r="342" spans="1:44" ht="12.75" customHeight="1" x14ac:dyDescent="0.3">
      <c r="A342" s="48">
        <v>333</v>
      </c>
      <c r="B342" s="48" t="s">
        <v>396</v>
      </c>
      <c r="C342" s="49">
        <v>656200500</v>
      </c>
      <c r="D342" s="49">
        <f t="shared" si="142"/>
        <v>1765986.4907190844</v>
      </c>
      <c r="E342" s="59">
        <v>87201000</v>
      </c>
      <c r="F342" s="49">
        <f t="shared" si="168"/>
        <v>1136122.9001159123</v>
      </c>
      <c r="G342" s="49">
        <f t="shared" si="143"/>
        <v>2902109</v>
      </c>
      <c r="H342" s="50">
        <v>1752007.7007434862</v>
      </c>
      <c r="I342" s="51">
        <f t="shared" si="144"/>
        <v>1.6564476279233555</v>
      </c>
      <c r="J342" s="28">
        <f t="shared" si="145"/>
        <v>1752008</v>
      </c>
      <c r="K342" s="28">
        <f t="shared" si="146"/>
        <v>1752008</v>
      </c>
      <c r="L342" s="52">
        <f t="shared" si="147"/>
        <v>100</v>
      </c>
      <c r="M342" s="91"/>
      <c r="N342" s="53">
        <v>1499728</v>
      </c>
      <c r="O342" s="54">
        <v>4.9100000000000005E-2</v>
      </c>
      <c r="P342" s="28">
        <f t="shared" si="148"/>
        <v>1573365</v>
      </c>
      <c r="Q342" s="55">
        <f t="shared" si="149"/>
        <v>89.803543633531007</v>
      </c>
      <c r="R342" s="55">
        <f t="shared" si="150"/>
        <v>10.196456366468993</v>
      </c>
      <c r="S342" s="56">
        <f t="shared" si="151"/>
        <v>0.02</v>
      </c>
      <c r="T342" s="28">
        <f t="shared" si="152"/>
        <v>29995</v>
      </c>
      <c r="U342" s="57">
        <f t="shared" si="153"/>
        <v>0</v>
      </c>
      <c r="V342" s="57" t="e">
        <f t="shared" si="141"/>
        <v>#REF!</v>
      </c>
      <c r="W342" s="57">
        <f t="shared" si="154"/>
        <v>0</v>
      </c>
      <c r="X342" s="50" t="e">
        <f t="shared" si="155"/>
        <v>#REF!</v>
      </c>
      <c r="Y342" s="58" t="e">
        <f t="shared" si="156"/>
        <v>#REF!</v>
      </c>
      <c r="AA342" s="28">
        <f t="shared" si="157"/>
        <v>-178643</v>
      </c>
      <c r="AB342" s="28">
        <f t="shared" si="158"/>
        <v>-148648</v>
      </c>
      <c r="AC342" s="28">
        <f t="shared" si="159"/>
        <v>0</v>
      </c>
      <c r="AD342" s="55" t="e">
        <f t="shared" si="160"/>
        <v>#REF!</v>
      </c>
      <c r="AG342" s="61" t="str">
        <f t="shared" si="161"/>
        <v>333</v>
      </c>
      <c r="AH342" s="62" t="str">
        <f t="shared" si="162"/>
        <v>West Stockbridge</v>
      </c>
      <c r="AI342" s="63">
        <f t="shared" si="163"/>
        <v>1.6564476279233555</v>
      </c>
      <c r="AJ342" s="64">
        <f t="shared" si="164"/>
        <v>100</v>
      </c>
      <c r="AK342" s="63">
        <f t="shared" si="165"/>
        <v>4.9100000000000005E-2</v>
      </c>
      <c r="AL342" s="57" t="e">
        <f t="shared" si="166"/>
        <v>#REF!</v>
      </c>
      <c r="AM342" s="65" t="e">
        <f t="shared" si="167"/>
        <v>#REF!</v>
      </c>
      <c r="AR342" s="49"/>
    </row>
    <row r="343" spans="1:44" ht="12.75" customHeight="1" x14ac:dyDescent="0.3">
      <c r="A343" s="48">
        <v>334</v>
      </c>
      <c r="B343" s="48" t="s">
        <v>397</v>
      </c>
      <c r="C343" s="49">
        <v>4950031100</v>
      </c>
      <c r="D343" s="49">
        <f t="shared" si="142"/>
        <v>13321672.341364155</v>
      </c>
      <c r="E343" s="59">
        <v>134114000</v>
      </c>
      <c r="F343" s="49">
        <f t="shared" si="168"/>
        <v>1747342.1936233009</v>
      </c>
      <c r="G343" s="49">
        <f t="shared" si="143"/>
        <v>15069015</v>
      </c>
      <c r="H343" s="50">
        <v>6220322.6958264932</v>
      </c>
      <c r="I343" s="51">
        <f t="shared" si="144"/>
        <v>2.4225455393352036</v>
      </c>
      <c r="J343" s="28">
        <f t="shared" si="145"/>
        <v>6220323</v>
      </c>
      <c r="K343" s="28">
        <f t="shared" si="146"/>
        <v>6220323</v>
      </c>
      <c r="L343" s="52">
        <f t="shared" si="147"/>
        <v>100</v>
      </c>
      <c r="M343" s="91"/>
      <c r="N343" s="53">
        <v>4779277</v>
      </c>
      <c r="O343" s="54">
        <v>5.4800000000000001E-2</v>
      </c>
      <c r="P343" s="28">
        <f t="shared" si="148"/>
        <v>5041181</v>
      </c>
      <c r="Q343" s="55">
        <f t="shared" si="149"/>
        <v>81.043721467736148</v>
      </c>
      <c r="R343" s="55">
        <f t="shared" si="150"/>
        <v>18.956278532263852</v>
      </c>
      <c r="S343" s="56">
        <f t="shared" si="151"/>
        <v>0.02</v>
      </c>
      <c r="T343" s="28">
        <f t="shared" si="152"/>
        <v>95586</v>
      </c>
      <c r="U343" s="57">
        <f t="shared" si="153"/>
        <v>0</v>
      </c>
      <c r="V343" s="57" t="e">
        <f t="shared" si="141"/>
        <v>#REF!</v>
      </c>
      <c r="W343" s="57">
        <f t="shared" si="154"/>
        <v>1083556</v>
      </c>
      <c r="X343" s="50" t="e">
        <f t="shared" si="155"/>
        <v>#REF!</v>
      </c>
      <c r="Y343" s="58" t="e">
        <f t="shared" si="156"/>
        <v>#REF!</v>
      </c>
      <c r="AA343" s="28">
        <f t="shared" si="157"/>
        <v>-1179142</v>
      </c>
      <c r="AB343" s="28">
        <f t="shared" si="158"/>
        <v>0</v>
      </c>
      <c r="AC343" s="28">
        <f t="shared" si="159"/>
        <v>0</v>
      </c>
      <c r="AD343" s="55" t="e">
        <f t="shared" si="160"/>
        <v>#REF!</v>
      </c>
      <c r="AG343" s="61" t="str">
        <f t="shared" si="161"/>
        <v>334</v>
      </c>
      <c r="AH343" s="62" t="str">
        <f t="shared" si="162"/>
        <v>West Tisbury</v>
      </c>
      <c r="AI343" s="63">
        <f t="shared" si="163"/>
        <v>2.4225455393352036</v>
      </c>
      <c r="AJ343" s="64">
        <f t="shared" si="164"/>
        <v>100</v>
      </c>
      <c r="AK343" s="63">
        <f t="shared" si="165"/>
        <v>5.4800000000000001E-2</v>
      </c>
      <c r="AL343" s="57" t="e">
        <f t="shared" si="166"/>
        <v>#REF!</v>
      </c>
      <c r="AM343" s="65" t="e">
        <f t="shared" si="167"/>
        <v>#REF!</v>
      </c>
      <c r="AR343" s="49"/>
    </row>
    <row r="344" spans="1:44" ht="12.75" customHeight="1" x14ac:dyDescent="0.3">
      <c r="A344" s="48">
        <v>335</v>
      </c>
      <c r="B344" s="48" t="s">
        <v>398</v>
      </c>
      <c r="C344" s="49">
        <v>7283384500</v>
      </c>
      <c r="D344" s="49">
        <f t="shared" si="142"/>
        <v>19601263.079977497</v>
      </c>
      <c r="E344" s="59">
        <v>2205276000</v>
      </c>
      <c r="F344" s="49">
        <f t="shared" si="168"/>
        <v>28732062.300616033</v>
      </c>
      <c r="G344" s="49">
        <f t="shared" si="143"/>
        <v>48333325</v>
      </c>
      <c r="H344" s="50">
        <v>37607331.330774382</v>
      </c>
      <c r="I344" s="51">
        <f t="shared" si="144"/>
        <v>1.2852101781667356</v>
      </c>
      <c r="J344" s="28">
        <f t="shared" si="145"/>
        <v>37607331</v>
      </c>
      <c r="K344" s="28">
        <f t="shared" si="146"/>
        <v>37607331</v>
      </c>
      <c r="L344" s="52">
        <f t="shared" si="147"/>
        <v>100</v>
      </c>
      <c r="M344" s="91"/>
      <c r="N344" s="53">
        <v>30389911</v>
      </c>
      <c r="O344" s="54">
        <v>3.85E-2</v>
      </c>
      <c r="P344" s="28">
        <f t="shared" si="148"/>
        <v>31559923</v>
      </c>
      <c r="Q344" s="55">
        <f t="shared" si="149"/>
        <v>83.919602596673116</v>
      </c>
      <c r="R344" s="55">
        <f t="shared" si="150"/>
        <v>16.080397403326884</v>
      </c>
      <c r="S344" s="56">
        <f t="shared" si="151"/>
        <v>0.02</v>
      </c>
      <c r="T344" s="28">
        <f t="shared" si="152"/>
        <v>607798</v>
      </c>
      <c r="U344" s="57">
        <f t="shared" si="153"/>
        <v>0</v>
      </c>
      <c r="V344" s="57" t="e">
        <f t="shared" si="141"/>
        <v>#REF!</v>
      </c>
      <c r="W344" s="57">
        <f t="shared" si="154"/>
        <v>0</v>
      </c>
      <c r="X344" s="50" t="e">
        <f t="shared" si="155"/>
        <v>#REF!</v>
      </c>
      <c r="Y344" s="58" t="e">
        <f t="shared" si="156"/>
        <v>#REF!</v>
      </c>
      <c r="AA344" s="28">
        <f t="shared" si="157"/>
        <v>-6047408</v>
      </c>
      <c r="AB344" s="28">
        <f t="shared" si="158"/>
        <v>-5439610</v>
      </c>
      <c r="AC344" s="28">
        <f t="shared" si="159"/>
        <v>0</v>
      </c>
      <c r="AD344" s="55" t="e">
        <f t="shared" si="160"/>
        <v>#REF!</v>
      </c>
      <c r="AG344" s="61" t="str">
        <f t="shared" si="161"/>
        <v>335</v>
      </c>
      <c r="AH344" s="62" t="str">
        <f t="shared" si="162"/>
        <v>Westwood</v>
      </c>
      <c r="AI344" s="63">
        <f t="shared" si="163"/>
        <v>1.2852101781667356</v>
      </c>
      <c r="AJ344" s="64">
        <f t="shared" si="164"/>
        <v>100</v>
      </c>
      <c r="AK344" s="63">
        <f t="shared" si="165"/>
        <v>3.85E-2</v>
      </c>
      <c r="AL344" s="57" t="e">
        <f t="shared" si="166"/>
        <v>#REF!</v>
      </c>
      <c r="AM344" s="65" t="e">
        <f t="shared" si="167"/>
        <v>#REF!</v>
      </c>
      <c r="AR344" s="49"/>
    </row>
    <row r="345" spans="1:44" ht="12.75" customHeight="1" x14ac:dyDescent="0.3">
      <c r="A345" s="48">
        <v>336</v>
      </c>
      <c r="B345" s="48" t="s">
        <v>399</v>
      </c>
      <c r="C345" s="49">
        <v>13414292900</v>
      </c>
      <c r="D345" s="49">
        <f t="shared" si="142"/>
        <v>36100947.871799745</v>
      </c>
      <c r="E345" s="59">
        <v>2594348000</v>
      </c>
      <c r="F345" s="49">
        <f t="shared" si="168"/>
        <v>33801196.932029642</v>
      </c>
      <c r="G345" s="49">
        <f t="shared" si="143"/>
        <v>69902145</v>
      </c>
      <c r="H345" s="50">
        <v>96229618.529053867</v>
      </c>
      <c r="I345" s="51">
        <f t="shared" si="144"/>
        <v>0.72640987326469542</v>
      </c>
      <c r="J345" s="28">
        <f t="shared" si="145"/>
        <v>96229619</v>
      </c>
      <c r="K345" s="28">
        <f t="shared" si="146"/>
        <v>69902145</v>
      </c>
      <c r="L345" s="52">
        <f t="shared" si="147"/>
        <v>72.64</v>
      </c>
      <c r="M345" s="91"/>
      <c r="N345" s="53">
        <v>70147406</v>
      </c>
      <c r="O345" s="54">
        <v>4.4500000000000005E-2</v>
      </c>
      <c r="P345" s="28">
        <f t="shared" si="148"/>
        <v>73268966</v>
      </c>
      <c r="Q345" s="55">
        <f t="shared" si="149"/>
        <v>76.139724047517106</v>
      </c>
      <c r="R345" s="55">
        <f t="shared" si="150"/>
        <v>0</v>
      </c>
      <c r="S345" s="56">
        <f t="shared" si="151"/>
        <v>0</v>
      </c>
      <c r="T345" s="28">
        <f t="shared" si="152"/>
        <v>0</v>
      </c>
      <c r="U345" s="57">
        <f t="shared" si="153"/>
        <v>3366821</v>
      </c>
      <c r="V345" s="57" t="e">
        <f t="shared" si="141"/>
        <v>#REF!</v>
      </c>
      <c r="W345" s="57">
        <f t="shared" si="154"/>
        <v>0</v>
      </c>
      <c r="X345" s="50" t="e">
        <f t="shared" si="155"/>
        <v>#REF!</v>
      </c>
      <c r="Y345" s="58" t="e">
        <f t="shared" si="156"/>
        <v>#REF!</v>
      </c>
      <c r="AA345" s="28">
        <f t="shared" si="157"/>
        <v>0</v>
      </c>
      <c r="AB345" s="28">
        <f t="shared" si="158"/>
        <v>0</v>
      </c>
      <c r="AC345" s="28" t="e">
        <f t="shared" si="159"/>
        <v>#REF!</v>
      </c>
      <c r="AD345" s="55" t="e">
        <f t="shared" si="160"/>
        <v>#REF!</v>
      </c>
      <c r="AG345" s="61" t="str">
        <f t="shared" si="161"/>
        <v>336</v>
      </c>
      <c r="AH345" s="62" t="str">
        <f t="shared" si="162"/>
        <v>Weymouth</v>
      </c>
      <c r="AI345" s="63">
        <f t="shared" si="163"/>
        <v>0.72640987326469542</v>
      </c>
      <c r="AJ345" s="64">
        <f t="shared" si="164"/>
        <v>72.64</v>
      </c>
      <c r="AK345" s="63">
        <f t="shared" si="165"/>
        <v>4.4500000000000005E-2</v>
      </c>
      <c r="AL345" s="57" t="e">
        <f t="shared" si="166"/>
        <v>#REF!</v>
      </c>
      <c r="AM345" s="65" t="e">
        <f t="shared" si="167"/>
        <v>#REF!</v>
      </c>
      <c r="AR345" s="49"/>
    </row>
    <row r="346" spans="1:44" ht="12.75" customHeight="1" x14ac:dyDescent="0.3">
      <c r="A346" s="48">
        <v>337</v>
      </c>
      <c r="B346" s="48" t="s">
        <v>400</v>
      </c>
      <c r="C346" s="49">
        <v>376116400</v>
      </c>
      <c r="D346" s="49">
        <f t="shared" si="142"/>
        <v>1012215.750121945</v>
      </c>
      <c r="E346" s="59">
        <v>40151000</v>
      </c>
      <c r="F346" s="49">
        <f t="shared" si="168"/>
        <v>523118.66334736982</v>
      </c>
      <c r="G346" s="49">
        <f t="shared" si="143"/>
        <v>1535334</v>
      </c>
      <c r="H346" s="50">
        <v>2308176.9231647733</v>
      </c>
      <c r="I346" s="51">
        <f t="shared" si="144"/>
        <v>0.66517171391475582</v>
      </c>
      <c r="J346" s="28">
        <f t="shared" si="145"/>
        <v>2308177</v>
      </c>
      <c r="K346" s="28">
        <f t="shared" si="146"/>
        <v>1535334</v>
      </c>
      <c r="L346" s="52">
        <f t="shared" si="147"/>
        <v>66.52</v>
      </c>
      <c r="M346" s="91"/>
      <c r="N346" s="53">
        <v>1745591</v>
      </c>
      <c r="O346" s="54">
        <v>5.8099999999999999E-2</v>
      </c>
      <c r="P346" s="28">
        <f t="shared" si="148"/>
        <v>1847010</v>
      </c>
      <c r="Q346" s="55">
        <f t="shared" si="149"/>
        <v>80.020295734849441</v>
      </c>
      <c r="R346" s="55">
        <f t="shared" si="150"/>
        <v>0</v>
      </c>
      <c r="S346" s="56">
        <f t="shared" si="151"/>
        <v>0</v>
      </c>
      <c r="T346" s="28">
        <f t="shared" si="152"/>
        <v>0</v>
      </c>
      <c r="U346" s="57">
        <f t="shared" si="153"/>
        <v>311676</v>
      </c>
      <c r="V346" s="57" t="e">
        <f t="shared" si="141"/>
        <v>#REF!</v>
      </c>
      <c r="W346" s="57">
        <f t="shared" si="154"/>
        <v>0</v>
      </c>
      <c r="X346" s="50" t="e">
        <f t="shared" si="155"/>
        <v>#REF!</v>
      </c>
      <c r="Y346" s="58" t="e">
        <f t="shared" si="156"/>
        <v>#REF!</v>
      </c>
      <c r="AA346" s="28">
        <f t="shared" si="157"/>
        <v>0</v>
      </c>
      <c r="AB346" s="28">
        <f t="shared" si="158"/>
        <v>0</v>
      </c>
      <c r="AC346" s="28" t="e">
        <f t="shared" si="159"/>
        <v>#REF!</v>
      </c>
      <c r="AD346" s="55" t="e">
        <f t="shared" si="160"/>
        <v>#REF!</v>
      </c>
      <c r="AG346" s="61" t="str">
        <f t="shared" si="161"/>
        <v>337</v>
      </c>
      <c r="AH346" s="62" t="str">
        <f t="shared" si="162"/>
        <v>Whately</v>
      </c>
      <c r="AI346" s="63">
        <f t="shared" si="163"/>
        <v>0.66517171391475582</v>
      </c>
      <c r="AJ346" s="64">
        <f t="shared" si="164"/>
        <v>66.52</v>
      </c>
      <c r="AK346" s="63">
        <f t="shared" si="165"/>
        <v>5.8099999999999999E-2</v>
      </c>
      <c r="AL346" s="57" t="e">
        <f t="shared" si="166"/>
        <v>#REF!</v>
      </c>
      <c r="AM346" s="65" t="e">
        <f t="shared" si="167"/>
        <v>#REF!</v>
      </c>
      <c r="AR346" s="49"/>
    </row>
    <row r="347" spans="1:44" ht="12.75" customHeight="1" x14ac:dyDescent="0.3">
      <c r="A347" s="48">
        <v>338</v>
      </c>
      <c r="B347" s="48" t="s">
        <v>401</v>
      </c>
      <c r="C347" s="49">
        <v>2686277200</v>
      </c>
      <c r="D347" s="49">
        <f t="shared" si="142"/>
        <v>7229389.8671620758</v>
      </c>
      <c r="E347" s="59">
        <v>605396000</v>
      </c>
      <c r="F347" s="49">
        <f t="shared" si="168"/>
        <v>7887573.0695585236</v>
      </c>
      <c r="G347" s="49">
        <f t="shared" si="143"/>
        <v>15116963</v>
      </c>
      <c r="H347" s="50">
        <v>33947077.922023267</v>
      </c>
      <c r="I347" s="51">
        <f t="shared" si="144"/>
        <v>0.44530969748629901</v>
      </c>
      <c r="J347" s="28">
        <f t="shared" si="145"/>
        <v>33947078</v>
      </c>
      <c r="K347" s="28">
        <f t="shared" si="146"/>
        <v>15116963</v>
      </c>
      <c r="L347" s="52">
        <f t="shared" si="147"/>
        <v>44.53</v>
      </c>
      <c r="M347" s="91"/>
      <c r="N347" s="53">
        <v>14903717</v>
      </c>
      <c r="O347" s="54">
        <v>4.3799999999999999E-2</v>
      </c>
      <c r="P347" s="28">
        <f t="shared" si="148"/>
        <v>15556500</v>
      </c>
      <c r="Q347" s="55">
        <f t="shared" si="149"/>
        <v>45.825740983460832</v>
      </c>
      <c r="R347" s="55">
        <f t="shared" si="150"/>
        <v>0</v>
      </c>
      <c r="S347" s="56">
        <f t="shared" si="151"/>
        <v>0</v>
      </c>
      <c r="T347" s="28">
        <f t="shared" si="152"/>
        <v>0</v>
      </c>
      <c r="U347" s="57">
        <f t="shared" si="153"/>
        <v>439537</v>
      </c>
      <c r="V347" s="57" t="e">
        <f t="shared" si="141"/>
        <v>#REF!</v>
      </c>
      <c r="W347" s="57">
        <f t="shared" si="154"/>
        <v>0</v>
      </c>
      <c r="X347" s="50" t="e">
        <f t="shared" si="155"/>
        <v>#REF!</v>
      </c>
      <c r="Y347" s="58" t="e">
        <f t="shared" si="156"/>
        <v>#REF!</v>
      </c>
      <c r="AA347" s="28">
        <f t="shared" si="157"/>
        <v>0</v>
      </c>
      <c r="AB347" s="28">
        <f t="shared" si="158"/>
        <v>0</v>
      </c>
      <c r="AC347" s="28" t="e">
        <f t="shared" si="159"/>
        <v>#REF!</v>
      </c>
      <c r="AD347" s="55" t="e">
        <f t="shared" si="160"/>
        <v>#REF!</v>
      </c>
      <c r="AG347" s="61" t="str">
        <f t="shared" si="161"/>
        <v>338</v>
      </c>
      <c r="AH347" s="62" t="str">
        <f t="shared" si="162"/>
        <v>Whitman</v>
      </c>
      <c r="AI347" s="63">
        <f t="shared" si="163"/>
        <v>0.44530969748629901</v>
      </c>
      <c r="AJ347" s="64">
        <f t="shared" si="164"/>
        <v>44.53</v>
      </c>
      <c r="AK347" s="63">
        <f t="shared" si="165"/>
        <v>4.3799999999999999E-2</v>
      </c>
      <c r="AL347" s="57" t="e">
        <f t="shared" si="166"/>
        <v>#REF!</v>
      </c>
      <c r="AM347" s="65" t="e">
        <f t="shared" si="167"/>
        <v>#REF!</v>
      </c>
      <c r="AR347" s="49"/>
    </row>
    <row r="348" spans="1:44" ht="12.75" customHeight="1" x14ac:dyDescent="0.3">
      <c r="A348" s="48">
        <v>339</v>
      </c>
      <c r="B348" s="48" t="s">
        <v>402</v>
      </c>
      <c r="C348" s="49">
        <v>2566788100</v>
      </c>
      <c r="D348" s="49">
        <f t="shared" si="142"/>
        <v>6907817.2130903685</v>
      </c>
      <c r="E348" s="59">
        <v>807104000</v>
      </c>
      <c r="F348" s="49">
        <f t="shared" si="168"/>
        <v>10515582.816425882</v>
      </c>
      <c r="G348" s="49">
        <f t="shared" si="143"/>
        <v>17423400</v>
      </c>
      <c r="H348" s="50">
        <v>30551139.745619263</v>
      </c>
      <c r="I348" s="51">
        <f t="shared" si="144"/>
        <v>0.57030278232085752</v>
      </c>
      <c r="J348" s="28">
        <f t="shared" si="145"/>
        <v>30551140</v>
      </c>
      <c r="K348" s="28">
        <f t="shared" si="146"/>
        <v>17423400</v>
      </c>
      <c r="L348" s="52">
        <f t="shared" si="147"/>
        <v>57.03</v>
      </c>
      <c r="M348" s="91"/>
      <c r="N348" s="53">
        <v>18893329</v>
      </c>
      <c r="O348" s="54">
        <v>3.5400000000000001E-2</v>
      </c>
      <c r="P348" s="28">
        <f t="shared" si="148"/>
        <v>19562153</v>
      </c>
      <c r="Q348" s="55">
        <f t="shared" si="149"/>
        <v>64.030845208663692</v>
      </c>
      <c r="R348" s="55">
        <f t="shared" si="150"/>
        <v>0</v>
      </c>
      <c r="S348" s="56">
        <f t="shared" si="151"/>
        <v>0</v>
      </c>
      <c r="T348" s="28">
        <f t="shared" si="152"/>
        <v>0</v>
      </c>
      <c r="U348" s="57">
        <f t="shared" si="153"/>
        <v>2138753</v>
      </c>
      <c r="V348" s="57" t="e">
        <f t="shared" si="141"/>
        <v>#REF!</v>
      </c>
      <c r="W348" s="57">
        <f t="shared" si="154"/>
        <v>0</v>
      </c>
      <c r="X348" s="50" t="e">
        <f t="shared" si="155"/>
        <v>#REF!</v>
      </c>
      <c r="Y348" s="58" t="e">
        <f t="shared" si="156"/>
        <v>#REF!</v>
      </c>
      <c r="AA348" s="28">
        <f t="shared" si="157"/>
        <v>0</v>
      </c>
      <c r="AB348" s="28">
        <f t="shared" si="158"/>
        <v>0</v>
      </c>
      <c r="AC348" s="28" t="e">
        <f t="shared" si="159"/>
        <v>#REF!</v>
      </c>
      <c r="AD348" s="55" t="e">
        <f t="shared" si="160"/>
        <v>#REF!</v>
      </c>
      <c r="AG348" s="61" t="str">
        <f t="shared" si="161"/>
        <v>339</v>
      </c>
      <c r="AH348" s="62" t="str">
        <f t="shared" si="162"/>
        <v>Wilbraham</v>
      </c>
      <c r="AI348" s="63">
        <f t="shared" si="163"/>
        <v>0.57030278232085752</v>
      </c>
      <c r="AJ348" s="64">
        <f t="shared" si="164"/>
        <v>57.03</v>
      </c>
      <c r="AK348" s="63">
        <f t="shared" si="165"/>
        <v>3.5400000000000001E-2</v>
      </c>
      <c r="AL348" s="57" t="e">
        <f t="shared" si="166"/>
        <v>#REF!</v>
      </c>
      <c r="AM348" s="65" t="e">
        <f t="shared" si="167"/>
        <v>#REF!</v>
      </c>
      <c r="AR348" s="49"/>
    </row>
    <row r="349" spans="1:44" ht="12.75" customHeight="1" x14ac:dyDescent="0.3">
      <c r="A349" s="48">
        <v>340</v>
      </c>
      <c r="B349" s="48" t="s">
        <v>403</v>
      </c>
      <c r="C349" s="49">
        <v>427558500</v>
      </c>
      <c r="D349" s="49">
        <f t="shared" si="142"/>
        <v>1150658.2744025884</v>
      </c>
      <c r="E349" s="59">
        <v>81568575</v>
      </c>
      <c r="F349" s="49">
        <f t="shared" si="168"/>
        <v>1062739.2574319367</v>
      </c>
      <c r="G349" s="49">
        <f t="shared" si="143"/>
        <v>2213398</v>
      </c>
      <c r="H349" s="50">
        <v>3434495.34120744</v>
      </c>
      <c r="I349" s="51">
        <f t="shared" si="144"/>
        <v>0.64446091204242317</v>
      </c>
      <c r="J349" s="28">
        <f t="shared" si="145"/>
        <v>3434495</v>
      </c>
      <c r="K349" s="28">
        <f t="shared" si="146"/>
        <v>2213398</v>
      </c>
      <c r="L349" s="52">
        <f t="shared" si="147"/>
        <v>64.45</v>
      </c>
      <c r="M349" s="91"/>
      <c r="N349" s="53">
        <v>2393489</v>
      </c>
      <c r="O349" s="54">
        <v>4.99E-2</v>
      </c>
      <c r="P349" s="28">
        <f t="shared" si="148"/>
        <v>2512924</v>
      </c>
      <c r="Q349" s="55">
        <f t="shared" si="149"/>
        <v>73.167197807773121</v>
      </c>
      <c r="R349" s="55">
        <f t="shared" si="150"/>
        <v>0</v>
      </c>
      <c r="S349" s="56">
        <f t="shared" si="151"/>
        <v>0</v>
      </c>
      <c r="T349" s="28">
        <f t="shared" si="152"/>
        <v>0</v>
      </c>
      <c r="U349" s="57">
        <f t="shared" si="153"/>
        <v>299526</v>
      </c>
      <c r="V349" s="57" t="e">
        <f t="shared" si="141"/>
        <v>#REF!</v>
      </c>
      <c r="W349" s="57">
        <f t="shared" si="154"/>
        <v>0</v>
      </c>
      <c r="X349" s="50" t="e">
        <f t="shared" si="155"/>
        <v>#REF!</v>
      </c>
      <c r="Y349" s="58" t="e">
        <f t="shared" si="156"/>
        <v>#REF!</v>
      </c>
      <c r="AA349" s="28">
        <f t="shared" si="157"/>
        <v>0</v>
      </c>
      <c r="AB349" s="28">
        <f t="shared" si="158"/>
        <v>0</v>
      </c>
      <c r="AC349" s="28" t="e">
        <f t="shared" si="159"/>
        <v>#REF!</v>
      </c>
      <c r="AD349" s="55" t="e">
        <f t="shared" si="160"/>
        <v>#REF!</v>
      </c>
      <c r="AG349" s="61" t="str">
        <f t="shared" si="161"/>
        <v>340</v>
      </c>
      <c r="AH349" s="62" t="str">
        <f t="shared" si="162"/>
        <v>Williamsburg</v>
      </c>
      <c r="AI349" s="63">
        <f t="shared" si="163"/>
        <v>0.64446091204242317</v>
      </c>
      <c r="AJ349" s="64">
        <f t="shared" si="164"/>
        <v>64.45</v>
      </c>
      <c r="AK349" s="63">
        <f t="shared" si="165"/>
        <v>4.99E-2</v>
      </c>
      <c r="AL349" s="57" t="e">
        <f t="shared" si="166"/>
        <v>#REF!</v>
      </c>
      <c r="AM349" s="65" t="e">
        <f t="shared" si="167"/>
        <v>#REF!</v>
      </c>
      <c r="AR349" s="49"/>
    </row>
    <row r="350" spans="1:44" ht="12.75" customHeight="1" x14ac:dyDescent="0.3">
      <c r="A350" s="48">
        <v>341</v>
      </c>
      <c r="B350" s="48" t="s">
        <v>404</v>
      </c>
      <c r="C350" s="49">
        <v>1425465400</v>
      </c>
      <c r="D350" s="49">
        <f t="shared" si="142"/>
        <v>3836255.2899418334</v>
      </c>
      <c r="E350" s="59">
        <v>321923000</v>
      </c>
      <c r="F350" s="49">
        <f t="shared" si="168"/>
        <v>4194264.8865725719</v>
      </c>
      <c r="G350" s="49">
        <f t="shared" si="143"/>
        <v>8030520</v>
      </c>
      <c r="H350" s="50">
        <v>10248063.58474963</v>
      </c>
      <c r="I350" s="51">
        <f t="shared" si="144"/>
        <v>0.78361340497051513</v>
      </c>
      <c r="J350" s="28">
        <f t="shared" si="145"/>
        <v>10248064</v>
      </c>
      <c r="K350" s="28">
        <f t="shared" si="146"/>
        <v>8030520</v>
      </c>
      <c r="L350" s="52">
        <f t="shared" si="147"/>
        <v>78.36</v>
      </c>
      <c r="M350" s="91"/>
      <c r="N350" s="53">
        <v>7603673</v>
      </c>
      <c r="O350" s="54">
        <v>5.9799999999999992E-2</v>
      </c>
      <c r="P350" s="28">
        <f t="shared" si="148"/>
        <v>8058373</v>
      </c>
      <c r="Q350" s="55">
        <f t="shared" si="149"/>
        <v>78.633128428202212</v>
      </c>
      <c r="R350" s="55">
        <f t="shared" si="150"/>
        <v>0</v>
      </c>
      <c r="S350" s="56">
        <f t="shared" si="151"/>
        <v>0</v>
      </c>
      <c r="T350" s="28">
        <f t="shared" si="152"/>
        <v>0</v>
      </c>
      <c r="U350" s="57">
        <f t="shared" si="153"/>
        <v>27853</v>
      </c>
      <c r="V350" s="57" t="e">
        <f t="shared" si="141"/>
        <v>#REF!</v>
      </c>
      <c r="W350" s="57">
        <f t="shared" si="154"/>
        <v>0</v>
      </c>
      <c r="X350" s="50" t="e">
        <f t="shared" si="155"/>
        <v>#REF!</v>
      </c>
      <c r="Y350" s="58" t="e">
        <f t="shared" si="156"/>
        <v>#REF!</v>
      </c>
      <c r="AA350" s="28">
        <f t="shared" si="157"/>
        <v>0</v>
      </c>
      <c r="AB350" s="28">
        <f t="shared" si="158"/>
        <v>0</v>
      </c>
      <c r="AC350" s="28" t="e">
        <f t="shared" si="159"/>
        <v>#REF!</v>
      </c>
      <c r="AD350" s="55" t="e">
        <f t="shared" si="160"/>
        <v>#REF!</v>
      </c>
      <c r="AG350" s="61" t="str">
        <f t="shared" si="161"/>
        <v>341</v>
      </c>
      <c r="AH350" s="62" t="str">
        <f t="shared" si="162"/>
        <v>Williamstown</v>
      </c>
      <c r="AI350" s="63">
        <f t="shared" si="163"/>
        <v>0.78361340497051513</v>
      </c>
      <c r="AJ350" s="64">
        <f t="shared" si="164"/>
        <v>78.36</v>
      </c>
      <c r="AK350" s="63">
        <f t="shared" si="165"/>
        <v>5.9799999999999992E-2</v>
      </c>
      <c r="AL350" s="57" t="e">
        <f t="shared" si="166"/>
        <v>#REF!</v>
      </c>
      <c r="AM350" s="65" t="e">
        <f t="shared" si="167"/>
        <v>#REF!</v>
      </c>
      <c r="AR350" s="49"/>
    </row>
    <row r="351" spans="1:44" ht="12.75" customHeight="1" x14ac:dyDescent="0.3">
      <c r="A351" s="48">
        <v>342</v>
      </c>
      <c r="B351" s="48" t="s">
        <v>405</v>
      </c>
      <c r="C351" s="49">
        <v>7566412500</v>
      </c>
      <c r="D351" s="49">
        <f t="shared" si="142"/>
        <v>20362956.53265734</v>
      </c>
      <c r="E351" s="59">
        <v>1369450000</v>
      </c>
      <c r="F351" s="49">
        <f t="shared" si="168"/>
        <v>17842266.780928385</v>
      </c>
      <c r="G351" s="49">
        <f t="shared" si="143"/>
        <v>38205223</v>
      </c>
      <c r="H351" s="50">
        <v>44155101.891797364</v>
      </c>
      <c r="I351" s="51">
        <f t="shared" si="144"/>
        <v>0.86525047759197526</v>
      </c>
      <c r="J351" s="28">
        <f t="shared" si="145"/>
        <v>44155102</v>
      </c>
      <c r="K351" s="28">
        <f t="shared" si="146"/>
        <v>38205223</v>
      </c>
      <c r="L351" s="52">
        <f t="shared" si="147"/>
        <v>86.53</v>
      </c>
      <c r="M351" s="91"/>
      <c r="N351" s="53">
        <v>34861311</v>
      </c>
      <c r="O351" s="54">
        <v>8.77E-2</v>
      </c>
      <c r="P351" s="28">
        <f t="shared" si="148"/>
        <v>37918648</v>
      </c>
      <c r="Q351" s="55">
        <f t="shared" si="149"/>
        <v>85.876028760889568</v>
      </c>
      <c r="R351" s="55">
        <f t="shared" si="150"/>
        <v>0.65397123911043309</v>
      </c>
      <c r="S351" s="56">
        <f t="shared" si="151"/>
        <v>0</v>
      </c>
      <c r="T351" s="28">
        <f t="shared" si="152"/>
        <v>0</v>
      </c>
      <c r="U351" s="57">
        <f t="shared" si="153"/>
        <v>0</v>
      </c>
      <c r="V351" s="57" t="e">
        <f t="shared" si="141"/>
        <v>#REF!</v>
      </c>
      <c r="W351" s="57">
        <f t="shared" si="154"/>
        <v>0</v>
      </c>
      <c r="X351" s="50" t="e">
        <f t="shared" si="155"/>
        <v>#REF!</v>
      </c>
      <c r="Y351" s="58" t="e">
        <f t="shared" si="156"/>
        <v>#REF!</v>
      </c>
      <c r="AA351" s="28">
        <f t="shared" si="157"/>
        <v>-286575</v>
      </c>
      <c r="AB351" s="28">
        <f t="shared" si="158"/>
        <v>-286575</v>
      </c>
      <c r="AC351" s="28">
        <f t="shared" si="159"/>
        <v>0</v>
      </c>
      <c r="AD351" s="55" t="e">
        <f t="shared" si="160"/>
        <v>#REF!</v>
      </c>
      <c r="AG351" s="61" t="str">
        <f t="shared" si="161"/>
        <v>342</v>
      </c>
      <c r="AH351" s="62" t="str">
        <f t="shared" si="162"/>
        <v>Wilmington</v>
      </c>
      <c r="AI351" s="63">
        <f t="shared" si="163"/>
        <v>0.86525047759197526</v>
      </c>
      <c r="AJ351" s="64">
        <f t="shared" si="164"/>
        <v>86.53</v>
      </c>
      <c r="AK351" s="63">
        <f t="shared" si="165"/>
        <v>8.77E-2</v>
      </c>
      <c r="AL351" s="57" t="e">
        <f t="shared" si="166"/>
        <v>#REF!</v>
      </c>
      <c r="AM351" s="65" t="e">
        <f t="shared" si="167"/>
        <v>#REF!</v>
      </c>
      <c r="AR351" s="49"/>
    </row>
    <row r="352" spans="1:44" ht="12.75" customHeight="1" x14ac:dyDescent="0.3">
      <c r="A352" s="48">
        <v>343</v>
      </c>
      <c r="B352" s="48" t="s">
        <v>406</v>
      </c>
      <c r="C352" s="49">
        <v>1274237700</v>
      </c>
      <c r="D352" s="49">
        <f t="shared" si="142"/>
        <v>3429266.7624681136</v>
      </c>
      <c r="E352" s="59">
        <v>293173000</v>
      </c>
      <c r="F352" s="49">
        <f t="shared" si="168"/>
        <v>3819687.3773888187</v>
      </c>
      <c r="G352" s="49">
        <f t="shared" si="143"/>
        <v>7248954</v>
      </c>
      <c r="H352" s="50">
        <v>23036663.923536174</v>
      </c>
      <c r="I352" s="51">
        <f t="shared" si="144"/>
        <v>0.31467030226515852</v>
      </c>
      <c r="J352" s="28">
        <f t="shared" si="145"/>
        <v>23036664</v>
      </c>
      <c r="K352" s="28">
        <f t="shared" si="146"/>
        <v>7248954</v>
      </c>
      <c r="L352" s="52">
        <f t="shared" si="147"/>
        <v>31.47</v>
      </c>
      <c r="M352" s="91"/>
      <c r="N352" s="53">
        <v>7076587</v>
      </c>
      <c r="O352" s="54">
        <v>3.9699999999999999E-2</v>
      </c>
      <c r="P352" s="28">
        <f t="shared" si="148"/>
        <v>7357528</v>
      </c>
      <c r="Q352" s="55">
        <f t="shared" si="149"/>
        <v>31.938339789221548</v>
      </c>
      <c r="R352" s="55">
        <f t="shared" si="150"/>
        <v>0</v>
      </c>
      <c r="S352" s="56">
        <f t="shared" si="151"/>
        <v>0</v>
      </c>
      <c r="T352" s="28">
        <f t="shared" si="152"/>
        <v>0</v>
      </c>
      <c r="U352" s="57">
        <f t="shared" si="153"/>
        <v>108574</v>
      </c>
      <c r="V352" s="57" t="e">
        <f t="shared" si="141"/>
        <v>#REF!</v>
      </c>
      <c r="W352" s="57">
        <f t="shared" si="154"/>
        <v>0</v>
      </c>
      <c r="X352" s="50" t="e">
        <f t="shared" si="155"/>
        <v>#REF!</v>
      </c>
      <c r="Y352" s="58" t="e">
        <f t="shared" si="156"/>
        <v>#REF!</v>
      </c>
      <c r="AA352" s="28">
        <f t="shared" si="157"/>
        <v>0</v>
      </c>
      <c r="AB352" s="28">
        <f t="shared" si="158"/>
        <v>0</v>
      </c>
      <c r="AC352" s="28" t="e">
        <f t="shared" si="159"/>
        <v>#REF!</v>
      </c>
      <c r="AD352" s="55" t="e">
        <f t="shared" si="160"/>
        <v>#REF!</v>
      </c>
      <c r="AG352" s="61" t="str">
        <f t="shared" si="161"/>
        <v>343</v>
      </c>
      <c r="AH352" s="62" t="str">
        <f t="shared" si="162"/>
        <v>Winchendon</v>
      </c>
      <c r="AI352" s="63">
        <f t="shared" si="163"/>
        <v>0.31467030226515852</v>
      </c>
      <c r="AJ352" s="64">
        <f t="shared" si="164"/>
        <v>31.47</v>
      </c>
      <c r="AK352" s="63">
        <f t="shared" si="165"/>
        <v>3.9699999999999999E-2</v>
      </c>
      <c r="AL352" s="57" t="e">
        <f t="shared" si="166"/>
        <v>#REF!</v>
      </c>
      <c r="AM352" s="65" t="e">
        <f t="shared" si="167"/>
        <v>#REF!</v>
      </c>
      <c r="AR352" s="49"/>
    </row>
    <row r="353" spans="1:44" ht="12.75" customHeight="1" x14ac:dyDescent="0.3">
      <c r="A353" s="48">
        <v>344</v>
      </c>
      <c r="B353" s="48" t="s">
        <v>407</v>
      </c>
      <c r="C353" s="49">
        <v>11634406000</v>
      </c>
      <c r="D353" s="49">
        <f t="shared" si="142"/>
        <v>31310862.798094574</v>
      </c>
      <c r="E353" s="59">
        <v>3433697000</v>
      </c>
      <c r="F353" s="49">
        <f t="shared" si="168"/>
        <v>44736892.853973091</v>
      </c>
      <c r="G353" s="49">
        <f t="shared" si="143"/>
        <v>76047756</v>
      </c>
      <c r="H353" s="50">
        <v>58634691.334809974</v>
      </c>
      <c r="I353" s="51">
        <f t="shared" si="144"/>
        <v>1.2969754639921216</v>
      </c>
      <c r="J353" s="28">
        <f t="shared" si="145"/>
        <v>58634691</v>
      </c>
      <c r="K353" s="28">
        <f t="shared" si="146"/>
        <v>58634691</v>
      </c>
      <c r="L353" s="52">
        <f t="shared" si="147"/>
        <v>100</v>
      </c>
      <c r="M353" s="91"/>
      <c r="N353" s="53">
        <v>45782278</v>
      </c>
      <c r="O353" s="54">
        <v>3.7699999999999997E-2</v>
      </c>
      <c r="P353" s="28">
        <f t="shared" si="148"/>
        <v>47508270</v>
      </c>
      <c r="Q353" s="55">
        <f t="shared" si="149"/>
        <v>81.024166612770259</v>
      </c>
      <c r="R353" s="55">
        <f t="shared" si="150"/>
        <v>18.975833387229741</v>
      </c>
      <c r="S353" s="56">
        <f t="shared" si="151"/>
        <v>0.02</v>
      </c>
      <c r="T353" s="28">
        <f t="shared" si="152"/>
        <v>915646</v>
      </c>
      <c r="U353" s="57">
        <f t="shared" si="153"/>
        <v>0</v>
      </c>
      <c r="V353" s="57" t="e">
        <f t="shared" si="141"/>
        <v>#REF!</v>
      </c>
      <c r="W353" s="57">
        <f t="shared" si="154"/>
        <v>0</v>
      </c>
      <c r="X353" s="50" t="e">
        <f t="shared" si="155"/>
        <v>#REF!</v>
      </c>
      <c r="Y353" s="58" t="e">
        <f t="shared" si="156"/>
        <v>#REF!</v>
      </c>
      <c r="AA353" s="28">
        <f t="shared" si="157"/>
        <v>-11126421</v>
      </c>
      <c r="AB353" s="28">
        <f t="shared" si="158"/>
        <v>-10210775</v>
      </c>
      <c r="AC353" s="28">
        <f t="shared" si="159"/>
        <v>0</v>
      </c>
      <c r="AD353" s="55" t="e">
        <f t="shared" si="160"/>
        <v>#REF!</v>
      </c>
      <c r="AG353" s="61" t="str">
        <f t="shared" si="161"/>
        <v>344</v>
      </c>
      <c r="AH353" s="62" t="str">
        <f t="shared" si="162"/>
        <v>Winchester</v>
      </c>
      <c r="AI353" s="63">
        <f t="shared" si="163"/>
        <v>1.2969754639921216</v>
      </c>
      <c r="AJ353" s="64">
        <f t="shared" si="164"/>
        <v>100</v>
      </c>
      <c r="AK353" s="63">
        <f t="shared" si="165"/>
        <v>3.7699999999999997E-2</v>
      </c>
      <c r="AL353" s="57" t="e">
        <f t="shared" si="166"/>
        <v>#REF!</v>
      </c>
      <c r="AM353" s="65" t="e">
        <f t="shared" si="167"/>
        <v>#REF!</v>
      </c>
      <c r="AR353" s="49"/>
    </row>
    <row r="354" spans="1:44" ht="12.75" customHeight="1" x14ac:dyDescent="0.3">
      <c r="A354" s="48">
        <v>345</v>
      </c>
      <c r="B354" s="48" t="s">
        <v>408</v>
      </c>
      <c r="C354" s="49">
        <v>170569700</v>
      </c>
      <c r="D354" s="49">
        <f t="shared" si="142"/>
        <v>459042.29869682668</v>
      </c>
      <c r="E354" s="59">
        <v>31294000</v>
      </c>
      <c r="F354" s="49">
        <f t="shared" si="168"/>
        <v>407722.73295291752</v>
      </c>
      <c r="G354" s="49">
        <f t="shared" si="143"/>
        <v>866765</v>
      </c>
      <c r="H354" s="50">
        <v>1032184.3959089101</v>
      </c>
      <c r="I354" s="51">
        <f t="shared" si="144"/>
        <v>0.83973852291842987</v>
      </c>
      <c r="J354" s="28">
        <f t="shared" si="145"/>
        <v>1032184</v>
      </c>
      <c r="K354" s="28">
        <f t="shared" si="146"/>
        <v>866765</v>
      </c>
      <c r="L354" s="52">
        <f t="shared" si="147"/>
        <v>83.97</v>
      </c>
      <c r="M354" s="91"/>
      <c r="N354" s="53">
        <v>746147</v>
      </c>
      <c r="O354" s="54">
        <v>4.3299999999999998E-2</v>
      </c>
      <c r="P354" s="28">
        <f t="shared" si="148"/>
        <v>778455</v>
      </c>
      <c r="Q354" s="55">
        <f t="shared" si="149"/>
        <v>75.41821045594439</v>
      </c>
      <c r="R354" s="55">
        <f t="shared" si="150"/>
        <v>8.5517895440556089</v>
      </c>
      <c r="S354" s="56">
        <f t="shared" si="151"/>
        <v>0.02</v>
      </c>
      <c r="T354" s="28">
        <f t="shared" si="152"/>
        <v>14923</v>
      </c>
      <c r="U354" s="57">
        <f t="shared" si="153"/>
        <v>0</v>
      </c>
      <c r="V354" s="57" t="e">
        <f t="shared" si="141"/>
        <v>#REF!</v>
      </c>
      <c r="W354" s="57">
        <f t="shared" si="154"/>
        <v>0</v>
      </c>
      <c r="X354" s="50" t="e">
        <f t="shared" si="155"/>
        <v>#REF!</v>
      </c>
      <c r="Y354" s="58" t="e">
        <f t="shared" si="156"/>
        <v>#REF!</v>
      </c>
      <c r="AA354" s="28">
        <f t="shared" si="157"/>
        <v>-88310</v>
      </c>
      <c r="AB354" s="28">
        <f t="shared" si="158"/>
        <v>-73387</v>
      </c>
      <c r="AC354" s="28">
        <f t="shared" si="159"/>
        <v>0</v>
      </c>
      <c r="AD354" s="55" t="e">
        <f t="shared" si="160"/>
        <v>#REF!</v>
      </c>
      <c r="AG354" s="61" t="str">
        <f t="shared" si="161"/>
        <v>345</v>
      </c>
      <c r="AH354" s="62" t="str">
        <f t="shared" si="162"/>
        <v>Windsor</v>
      </c>
      <c r="AI354" s="63">
        <f t="shared" si="163"/>
        <v>0.83973852291842987</v>
      </c>
      <c r="AJ354" s="64">
        <f t="shared" si="164"/>
        <v>83.97</v>
      </c>
      <c r="AK354" s="63">
        <f t="shared" si="165"/>
        <v>4.3299999999999998E-2</v>
      </c>
      <c r="AL354" s="57" t="e">
        <f t="shared" si="166"/>
        <v>#REF!</v>
      </c>
      <c r="AM354" s="65" t="e">
        <f t="shared" si="167"/>
        <v>#REF!</v>
      </c>
      <c r="AR354" s="49"/>
    </row>
    <row r="355" spans="1:44" ht="12.75" customHeight="1" x14ac:dyDescent="0.3">
      <c r="A355" s="48">
        <v>346</v>
      </c>
      <c r="B355" s="48" t="s">
        <v>409</v>
      </c>
      <c r="C355" s="49">
        <v>3873447100</v>
      </c>
      <c r="D355" s="49">
        <f t="shared" si="142"/>
        <v>10424337.151701368</v>
      </c>
      <c r="E355" s="59">
        <v>871848000</v>
      </c>
      <c r="F355" s="49">
        <f t="shared" si="168"/>
        <v>11359118.338324767</v>
      </c>
      <c r="G355" s="49">
        <f t="shared" si="143"/>
        <v>21783455</v>
      </c>
      <c r="H355" s="50">
        <v>33114976.148608558</v>
      </c>
      <c r="I355" s="51">
        <f t="shared" si="144"/>
        <v>0.65781279449646557</v>
      </c>
      <c r="J355" s="28">
        <f t="shared" si="145"/>
        <v>33114976</v>
      </c>
      <c r="K355" s="28">
        <f t="shared" si="146"/>
        <v>21783455</v>
      </c>
      <c r="L355" s="52">
        <f t="shared" si="147"/>
        <v>65.78</v>
      </c>
      <c r="M355" s="91"/>
      <c r="N355" s="53">
        <v>21215857</v>
      </c>
      <c r="O355" s="54">
        <v>3.0499999999999999E-2</v>
      </c>
      <c r="P355" s="28">
        <f t="shared" si="148"/>
        <v>21862941</v>
      </c>
      <c r="Q355" s="55">
        <f t="shared" si="149"/>
        <v>66.021309820326252</v>
      </c>
      <c r="R355" s="55">
        <f t="shared" si="150"/>
        <v>0</v>
      </c>
      <c r="S355" s="56">
        <f t="shared" si="151"/>
        <v>0</v>
      </c>
      <c r="T355" s="28">
        <f t="shared" si="152"/>
        <v>0</v>
      </c>
      <c r="U355" s="57">
        <f t="shared" si="153"/>
        <v>79486</v>
      </c>
      <c r="V355" s="57" t="e">
        <f t="shared" si="141"/>
        <v>#REF!</v>
      </c>
      <c r="W355" s="57">
        <f t="shared" si="154"/>
        <v>0</v>
      </c>
      <c r="X355" s="50" t="e">
        <f t="shared" si="155"/>
        <v>#REF!</v>
      </c>
      <c r="Y355" s="58" t="e">
        <f t="shared" si="156"/>
        <v>#REF!</v>
      </c>
      <c r="AA355" s="28">
        <f t="shared" si="157"/>
        <v>0</v>
      </c>
      <c r="AB355" s="28">
        <f t="shared" si="158"/>
        <v>0</v>
      </c>
      <c r="AC355" s="28" t="e">
        <f t="shared" si="159"/>
        <v>#REF!</v>
      </c>
      <c r="AD355" s="55" t="e">
        <f t="shared" si="160"/>
        <v>#REF!</v>
      </c>
      <c r="AG355" s="61" t="str">
        <f t="shared" si="161"/>
        <v>346</v>
      </c>
      <c r="AH355" s="62" t="str">
        <f t="shared" si="162"/>
        <v>Winthrop</v>
      </c>
      <c r="AI355" s="63">
        <f t="shared" si="163"/>
        <v>0.65781279449646557</v>
      </c>
      <c r="AJ355" s="64">
        <f t="shared" si="164"/>
        <v>65.78</v>
      </c>
      <c r="AK355" s="63">
        <f t="shared" si="165"/>
        <v>3.0499999999999999E-2</v>
      </c>
      <c r="AL355" s="57" t="e">
        <f t="shared" si="166"/>
        <v>#REF!</v>
      </c>
      <c r="AM355" s="65" t="e">
        <f t="shared" si="167"/>
        <v>#REF!</v>
      </c>
      <c r="AR355" s="49"/>
    </row>
    <row r="356" spans="1:44" ht="12.75" customHeight="1" x14ac:dyDescent="0.3">
      <c r="A356" s="48">
        <v>347</v>
      </c>
      <c r="B356" s="48" t="s">
        <v>410</v>
      </c>
      <c r="C356" s="49">
        <v>12446872600</v>
      </c>
      <c r="D356" s="49">
        <f t="shared" si="142"/>
        <v>33497397.309666064</v>
      </c>
      <c r="E356" s="59">
        <v>2129803000</v>
      </c>
      <c r="F356" s="49">
        <f t="shared" si="168"/>
        <v>27748740.966681235</v>
      </c>
      <c r="G356" s="49">
        <f t="shared" si="143"/>
        <v>61246138</v>
      </c>
      <c r="H356" s="50">
        <v>78778792.736502036</v>
      </c>
      <c r="I356" s="51">
        <f t="shared" si="144"/>
        <v>0.77744448566069091</v>
      </c>
      <c r="J356" s="28">
        <f t="shared" si="145"/>
        <v>78778793</v>
      </c>
      <c r="K356" s="28">
        <f t="shared" si="146"/>
        <v>61246138</v>
      </c>
      <c r="L356" s="52">
        <f t="shared" si="147"/>
        <v>77.739999999999995</v>
      </c>
      <c r="M356" s="91"/>
      <c r="N356" s="53">
        <v>58307421</v>
      </c>
      <c r="O356" s="54">
        <v>7.1400000000000005E-2</v>
      </c>
      <c r="P356" s="28">
        <f t="shared" si="148"/>
        <v>62470571</v>
      </c>
      <c r="Q356" s="55">
        <f t="shared" si="149"/>
        <v>79.298715847233794</v>
      </c>
      <c r="R356" s="55">
        <f t="shared" si="150"/>
        <v>0</v>
      </c>
      <c r="S356" s="56">
        <f t="shared" si="151"/>
        <v>0</v>
      </c>
      <c r="T356" s="28">
        <f t="shared" si="152"/>
        <v>0</v>
      </c>
      <c r="U356" s="57">
        <f t="shared" si="153"/>
        <v>1224433</v>
      </c>
      <c r="V356" s="57" t="e">
        <f t="shared" si="141"/>
        <v>#REF!</v>
      </c>
      <c r="W356" s="57">
        <f t="shared" si="154"/>
        <v>0</v>
      </c>
      <c r="X356" s="50" t="e">
        <f t="shared" si="155"/>
        <v>#REF!</v>
      </c>
      <c r="Y356" s="58" t="e">
        <f t="shared" si="156"/>
        <v>#REF!</v>
      </c>
      <c r="AA356" s="28">
        <f t="shared" si="157"/>
        <v>0</v>
      </c>
      <c r="AB356" s="28">
        <f t="shared" si="158"/>
        <v>0</v>
      </c>
      <c r="AC356" s="28" t="e">
        <f t="shared" si="159"/>
        <v>#REF!</v>
      </c>
      <c r="AD356" s="55" t="e">
        <f t="shared" si="160"/>
        <v>#REF!</v>
      </c>
      <c r="AG356" s="61" t="str">
        <f t="shared" si="161"/>
        <v>347</v>
      </c>
      <c r="AH356" s="62" t="str">
        <f t="shared" si="162"/>
        <v>Woburn</v>
      </c>
      <c r="AI356" s="63">
        <f t="shared" si="163"/>
        <v>0.77744448566069091</v>
      </c>
      <c r="AJ356" s="64">
        <f t="shared" si="164"/>
        <v>77.739999999999995</v>
      </c>
      <c r="AK356" s="63">
        <f t="shared" si="165"/>
        <v>7.1400000000000005E-2</v>
      </c>
      <c r="AL356" s="57" t="e">
        <f t="shared" si="166"/>
        <v>#REF!</v>
      </c>
      <c r="AM356" s="65" t="e">
        <f t="shared" si="167"/>
        <v>#REF!</v>
      </c>
      <c r="AR356" s="49"/>
    </row>
    <row r="357" spans="1:44" ht="12.75" customHeight="1" x14ac:dyDescent="0.3">
      <c r="A357" s="48">
        <v>348</v>
      </c>
      <c r="B357" s="48" t="s">
        <v>411</v>
      </c>
      <c r="C357" s="49">
        <v>24000575900</v>
      </c>
      <c r="D357" s="49">
        <f t="shared" si="142"/>
        <v>64591070.578090124</v>
      </c>
      <c r="E357" s="59">
        <v>5285639000</v>
      </c>
      <c r="F357" s="49">
        <f t="shared" si="168"/>
        <v>68865443.167461053</v>
      </c>
      <c r="G357" s="49">
        <f t="shared" si="143"/>
        <v>133456514</v>
      </c>
      <c r="H357" s="50">
        <v>547442458.76000011</v>
      </c>
      <c r="I357" s="51">
        <f t="shared" si="144"/>
        <v>0.2437818109729549</v>
      </c>
      <c r="J357" s="28">
        <f t="shared" si="145"/>
        <v>547442459</v>
      </c>
      <c r="K357" s="28">
        <f t="shared" si="146"/>
        <v>133456514</v>
      </c>
      <c r="L357" s="52">
        <f t="shared" si="147"/>
        <v>24.38</v>
      </c>
      <c r="M357" s="91"/>
      <c r="N357" s="53">
        <v>127670996</v>
      </c>
      <c r="O357" s="54">
        <v>5.2600000000000001E-2</v>
      </c>
      <c r="P357" s="28">
        <f t="shared" si="148"/>
        <v>134386490</v>
      </c>
      <c r="Q357" s="55">
        <f t="shared" si="149"/>
        <v>24.548057581137549</v>
      </c>
      <c r="R357" s="55">
        <f t="shared" si="150"/>
        <v>0</v>
      </c>
      <c r="S357" s="56">
        <f t="shared" si="151"/>
        <v>0</v>
      </c>
      <c r="T357" s="28">
        <f t="shared" si="152"/>
        <v>0</v>
      </c>
      <c r="U357" s="57">
        <f t="shared" si="153"/>
        <v>929976</v>
      </c>
      <c r="V357" s="57" t="e">
        <f t="shared" si="141"/>
        <v>#REF!</v>
      </c>
      <c r="W357" s="57">
        <f t="shared" si="154"/>
        <v>0</v>
      </c>
      <c r="X357" s="50" t="e">
        <f t="shared" si="155"/>
        <v>#REF!</v>
      </c>
      <c r="Y357" s="58" t="e">
        <f t="shared" si="156"/>
        <v>#REF!</v>
      </c>
      <c r="AA357" s="28">
        <f t="shared" si="157"/>
        <v>0</v>
      </c>
      <c r="AB357" s="28">
        <f t="shared" si="158"/>
        <v>0</v>
      </c>
      <c r="AC357" s="28" t="e">
        <f t="shared" si="159"/>
        <v>#REF!</v>
      </c>
      <c r="AD357" s="55" t="e">
        <f t="shared" si="160"/>
        <v>#REF!</v>
      </c>
      <c r="AG357" s="61" t="str">
        <f t="shared" si="161"/>
        <v>348</v>
      </c>
      <c r="AH357" s="62" t="str">
        <f t="shared" si="162"/>
        <v>Worcester</v>
      </c>
      <c r="AI357" s="63">
        <f t="shared" si="163"/>
        <v>0.2437818109729549</v>
      </c>
      <c r="AJ357" s="64">
        <f t="shared" si="164"/>
        <v>24.38</v>
      </c>
      <c r="AK357" s="63">
        <f t="shared" si="165"/>
        <v>5.2600000000000001E-2</v>
      </c>
      <c r="AL357" s="57" t="e">
        <f t="shared" si="166"/>
        <v>#REF!</v>
      </c>
      <c r="AM357" s="65" t="e">
        <f t="shared" si="167"/>
        <v>#REF!</v>
      </c>
      <c r="AR357" s="49"/>
    </row>
    <row r="358" spans="1:44" ht="12.75" customHeight="1" x14ac:dyDescent="0.3">
      <c r="A358" s="48">
        <v>349</v>
      </c>
      <c r="B358" s="48" t="s">
        <v>412</v>
      </c>
      <c r="C358" s="49">
        <v>273533600</v>
      </c>
      <c r="D358" s="49">
        <f t="shared" si="142"/>
        <v>736141.83829143341</v>
      </c>
      <c r="E358" s="59">
        <v>40530000</v>
      </c>
      <c r="F358" s="49">
        <f t="shared" si="168"/>
        <v>528056.57207713125</v>
      </c>
      <c r="G358" s="49">
        <f t="shared" si="143"/>
        <v>1264198</v>
      </c>
      <c r="H358" s="50">
        <v>1728156.65</v>
      </c>
      <c r="I358" s="51">
        <f t="shared" si="144"/>
        <v>0.73152974876438437</v>
      </c>
      <c r="J358" s="28">
        <f t="shared" si="145"/>
        <v>1728157</v>
      </c>
      <c r="K358" s="28">
        <f t="shared" si="146"/>
        <v>1264198</v>
      </c>
      <c r="L358" s="52">
        <f t="shared" si="147"/>
        <v>73.150000000000006</v>
      </c>
      <c r="M358" s="91"/>
      <c r="N358" s="53">
        <v>1175020</v>
      </c>
      <c r="O358" s="54">
        <v>4.53E-2</v>
      </c>
      <c r="P358" s="28">
        <f t="shared" si="148"/>
        <v>1228248</v>
      </c>
      <c r="Q358" s="55">
        <f t="shared" si="149"/>
        <v>71.072723644583959</v>
      </c>
      <c r="R358" s="55">
        <f t="shared" si="150"/>
        <v>2.0772763554160463</v>
      </c>
      <c r="S358" s="56">
        <f t="shared" si="151"/>
        <v>0</v>
      </c>
      <c r="T358" s="28">
        <f t="shared" si="152"/>
        <v>0</v>
      </c>
      <c r="U358" s="57">
        <f t="shared" si="153"/>
        <v>0</v>
      </c>
      <c r="V358" s="57" t="e">
        <f t="shared" si="141"/>
        <v>#REF!</v>
      </c>
      <c r="W358" s="57">
        <f t="shared" si="154"/>
        <v>0</v>
      </c>
      <c r="X358" s="50" t="e">
        <f t="shared" si="155"/>
        <v>#REF!</v>
      </c>
      <c r="Y358" s="58" t="e">
        <f t="shared" si="156"/>
        <v>#REF!</v>
      </c>
      <c r="AA358" s="28">
        <f t="shared" si="157"/>
        <v>-35950</v>
      </c>
      <c r="AB358" s="28">
        <f t="shared" si="158"/>
        <v>-35950</v>
      </c>
      <c r="AC358" s="28">
        <f t="shared" si="159"/>
        <v>0</v>
      </c>
      <c r="AD358" s="55" t="e">
        <f t="shared" si="160"/>
        <v>#REF!</v>
      </c>
      <c r="AG358" s="61" t="str">
        <f t="shared" si="161"/>
        <v>349</v>
      </c>
      <c r="AH358" s="62" t="str">
        <f t="shared" si="162"/>
        <v>Worthington</v>
      </c>
      <c r="AI358" s="63">
        <f t="shared" si="163"/>
        <v>0.73152974876438437</v>
      </c>
      <c r="AJ358" s="64">
        <f t="shared" si="164"/>
        <v>73.150000000000006</v>
      </c>
      <c r="AK358" s="63">
        <f t="shared" si="165"/>
        <v>4.53E-2</v>
      </c>
      <c r="AL358" s="57" t="e">
        <f t="shared" si="166"/>
        <v>#REF!</v>
      </c>
      <c r="AM358" s="65" t="e">
        <f t="shared" si="167"/>
        <v>#REF!</v>
      </c>
      <c r="AR358" s="49"/>
    </row>
    <row r="359" spans="1:44" ht="12.75" customHeight="1" x14ac:dyDescent="0.3">
      <c r="A359" s="48">
        <v>350</v>
      </c>
      <c r="B359" s="48" t="s">
        <v>413</v>
      </c>
      <c r="C359" s="49">
        <v>3513910100</v>
      </c>
      <c r="D359" s="49">
        <f t="shared" si="142"/>
        <v>9456740.3807241023</v>
      </c>
      <c r="E359" s="59">
        <v>930238000</v>
      </c>
      <c r="F359" s="49">
        <f t="shared" si="168"/>
        <v>12119868.973498309</v>
      </c>
      <c r="G359" s="49">
        <f t="shared" si="143"/>
        <v>21576609</v>
      </c>
      <c r="H359" s="50">
        <v>24604377.921843372</v>
      </c>
      <c r="I359" s="51">
        <f t="shared" si="144"/>
        <v>0.87694186248231187</v>
      </c>
      <c r="J359" s="28">
        <f t="shared" si="145"/>
        <v>24604378</v>
      </c>
      <c r="K359" s="28">
        <f t="shared" si="146"/>
        <v>21576609</v>
      </c>
      <c r="L359" s="52">
        <f t="shared" si="147"/>
        <v>87.69</v>
      </c>
      <c r="M359" s="91"/>
      <c r="N359" s="53">
        <v>18717306</v>
      </c>
      <c r="O359" s="54">
        <v>4.0899999999999999E-2</v>
      </c>
      <c r="P359" s="28">
        <f t="shared" si="148"/>
        <v>19482844</v>
      </c>
      <c r="Q359" s="55">
        <f t="shared" si="149"/>
        <v>79.184460838180527</v>
      </c>
      <c r="R359" s="55">
        <f t="shared" si="150"/>
        <v>8.5055391618194705</v>
      </c>
      <c r="S359" s="56">
        <f t="shared" si="151"/>
        <v>0.02</v>
      </c>
      <c r="T359" s="28">
        <f t="shared" si="152"/>
        <v>374346</v>
      </c>
      <c r="U359" s="57">
        <f t="shared" si="153"/>
        <v>0</v>
      </c>
      <c r="V359" s="57" t="e">
        <f t="shared" si="141"/>
        <v>#REF!</v>
      </c>
      <c r="W359" s="57">
        <f t="shared" si="154"/>
        <v>0</v>
      </c>
      <c r="X359" s="50" t="e">
        <f t="shared" si="155"/>
        <v>#REF!</v>
      </c>
      <c r="Y359" s="58" t="e">
        <f t="shared" si="156"/>
        <v>#REF!</v>
      </c>
      <c r="AA359" s="28">
        <f t="shared" si="157"/>
        <v>-2093765</v>
      </c>
      <c r="AB359" s="28">
        <f t="shared" si="158"/>
        <v>-1719419</v>
      </c>
      <c r="AC359" s="28">
        <f t="shared" si="159"/>
        <v>0</v>
      </c>
      <c r="AD359" s="55" t="e">
        <f t="shared" si="160"/>
        <v>#REF!</v>
      </c>
      <c r="AG359" s="61" t="str">
        <f t="shared" si="161"/>
        <v>350</v>
      </c>
      <c r="AH359" s="62" t="str">
        <f t="shared" si="162"/>
        <v>Wrentham</v>
      </c>
      <c r="AI359" s="63">
        <f t="shared" si="163"/>
        <v>0.87694186248231187</v>
      </c>
      <c r="AJ359" s="64">
        <f t="shared" si="164"/>
        <v>87.69</v>
      </c>
      <c r="AK359" s="63">
        <f t="shared" si="165"/>
        <v>4.0899999999999999E-2</v>
      </c>
      <c r="AL359" s="57" t="e">
        <f t="shared" si="166"/>
        <v>#REF!</v>
      </c>
      <c r="AM359" s="65" t="e">
        <f t="shared" si="167"/>
        <v>#REF!</v>
      </c>
      <c r="AR359" s="49"/>
    </row>
    <row r="360" spans="1:44" ht="12.75" customHeight="1" x14ac:dyDescent="0.3">
      <c r="A360" s="48">
        <v>351</v>
      </c>
      <c r="B360" s="48" t="s">
        <v>414</v>
      </c>
      <c r="C360" s="49">
        <v>10863736200</v>
      </c>
      <c r="D360" s="49">
        <f t="shared" si="142"/>
        <v>29236813.089803927</v>
      </c>
      <c r="E360" s="59">
        <v>1077901000</v>
      </c>
      <c r="F360" s="49">
        <f t="shared" si="168"/>
        <v>14043738.147014851</v>
      </c>
      <c r="G360" s="49">
        <f t="shared" si="143"/>
        <v>43280551</v>
      </c>
      <c r="H360" s="50">
        <v>43062773.602799088</v>
      </c>
      <c r="I360" s="51">
        <f t="shared" si="144"/>
        <v>1.005057207861473</v>
      </c>
      <c r="J360" s="28">
        <f t="shared" si="145"/>
        <v>43062774</v>
      </c>
      <c r="K360" s="28">
        <f t="shared" si="146"/>
        <v>43062774</v>
      </c>
      <c r="L360" s="52">
        <f t="shared" si="147"/>
        <v>100</v>
      </c>
      <c r="M360" s="91"/>
      <c r="N360" s="53">
        <v>29728635</v>
      </c>
      <c r="O360" s="54">
        <v>3.2899999999999999E-2</v>
      </c>
      <c r="P360" s="28">
        <f t="shared" si="148"/>
        <v>30706707</v>
      </c>
      <c r="Q360" s="55">
        <f t="shared" si="149"/>
        <v>71.30684912038285</v>
      </c>
      <c r="R360" s="55">
        <f t="shared" si="150"/>
        <v>28.69315087961715</v>
      </c>
      <c r="S360" s="56">
        <f t="shared" si="151"/>
        <v>0.02</v>
      </c>
      <c r="T360" s="28">
        <f t="shared" si="152"/>
        <v>594573</v>
      </c>
      <c r="U360" s="57">
        <f t="shared" si="153"/>
        <v>0</v>
      </c>
      <c r="V360" s="57" t="e">
        <f t="shared" si="141"/>
        <v>#REF!</v>
      </c>
      <c r="W360" s="57">
        <f t="shared" si="154"/>
        <v>0</v>
      </c>
      <c r="X360" s="50" t="e">
        <f t="shared" si="155"/>
        <v>#REF!</v>
      </c>
      <c r="Y360" s="58" t="e">
        <f t="shared" si="156"/>
        <v>#REF!</v>
      </c>
      <c r="AA360" s="28">
        <f t="shared" si="157"/>
        <v>-12356067</v>
      </c>
      <c r="AB360" s="28">
        <f t="shared" si="158"/>
        <v>-11761494</v>
      </c>
      <c r="AC360" s="28">
        <f t="shared" si="159"/>
        <v>0</v>
      </c>
      <c r="AD360" s="55" t="e">
        <f t="shared" si="160"/>
        <v>#REF!</v>
      </c>
      <c r="AG360" s="61" t="str">
        <f t="shared" si="161"/>
        <v>351</v>
      </c>
      <c r="AH360" s="62" t="str">
        <f t="shared" si="162"/>
        <v>Yarmouth</v>
      </c>
      <c r="AI360" s="63">
        <f t="shared" si="163"/>
        <v>1.005057207861473</v>
      </c>
      <c r="AJ360" s="64">
        <f t="shared" si="164"/>
        <v>100</v>
      </c>
      <c r="AK360" s="63">
        <f t="shared" si="165"/>
        <v>3.2899999999999999E-2</v>
      </c>
      <c r="AL360" s="57" t="e">
        <f t="shared" si="166"/>
        <v>#REF!</v>
      </c>
      <c r="AM360" s="65" t="e">
        <f t="shared" si="167"/>
        <v>#REF!</v>
      </c>
      <c r="AR360" s="49"/>
    </row>
    <row r="361" spans="1:44" ht="12.75" customHeight="1" x14ac:dyDescent="0.3">
      <c r="A361" s="68">
        <v>999</v>
      </c>
      <c r="B361" s="68" t="s">
        <v>415</v>
      </c>
      <c r="C361" s="69">
        <f>SUM(C10:C360)</f>
        <v>1955053248000</v>
      </c>
      <c r="D361" s="69">
        <f t="shared" ref="D361:K361" si="169">SUM(D10:D360)</f>
        <v>5261498009.532855</v>
      </c>
      <c r="E361" s="69">
        <f t="shared" si="169"/>
        <v>403836493290</v>
      </c>
      <c r="F361" s="69">
        <f t="shared" si="169"/>
        <v>5261498009.5328655</v>
      </c>
      <c r="G361" s="69">
        <f t="shared" si="169"/>
        <v>10522996023</v>
      </c>
      <c r="H361" s="69">
        <f t="shared" si="169"/>
        <v>15314834159.408033</v>
      </c>
      <c r="I361" s="98">
        <f t="shared" si="144"/>
        <v>0.68711132706165368</v>
      </c>
      <c r="J361" s="69">
        <f t="shared" si="169"/>
        <v>15314834160</v>
      </c>
      <c r="K361" s="69">
        <f t="shared" si="169"/>
        <v>9035752155</v>
      </c>
      <c r="L361" s="70">
        <f>K361*100/H361</f>
        <v>59.000000006198306</v>
      </c>
      <c r="N361" s="69">
        <f t="shared" ref="N361" si="170">SUM(N10:N360)</f>
        <v>7972055326</v>
      </c>
      <c r="O361" s="79">
        <f>AVERAGE(O10:O360)</f>
        <v>4.30393162393162E-2</v>
      </c>
      <c r="P361" s="69">
        <f>SUM(P10:P360)</f>
        <v>8375231493</v>
      </c>
      <c r="Q361" s="90">
        <f t="shared" si="149"/>
        <v>54.687053126559803</v>
      </c>
      <c r="T361" s="69">
        <f>SUM(T10:T360)</f>
        <v>74125593</v>
      </c>
      <c r="U361" s="69">
        <f>SUM(U10:U360)</f>
        <v>203267684</v>
      </c>
      <c r="V361" s="69" t="e">
        <f>SUM(V10:V360)</f>
        <v>#REF!</v>
      </c>
      <c r="W361" s="69">
        <f>SUM(W10:W360)</f>
        <v>102575657</v>
      </c>
      <c r="X361" s="69" t="e">
        <f>SUM(X10:X360)</f>
        <v>#REF!</v>
      </c>
      <c r="Y361" s="71" t="e">
        <f t="shared" si="156"/>
        <v>#REF!</v>
      </c>
      <c r="Z361" s="72"/>
      <c r="AA361" s="69">
        <f>SUM(AA10:AA360)</f>
        <v>-863788346</v>
      </c>
      <c r="AB361" s="69">
        <f>SUM(AB10:AB360)</f>
        <v>-687087096</v>
      </c>
      <c r="AC361" s="69" t="e">
        <f>SUM(AC10:AC360)</f>
        <v>#REF!</v>
      </c>
      <c r="AG361" s="73" t="str">
        <f t="shared" si="161"/>
        <v>999</v>
      </c>
      <c r="AH361" s="74" t="str">
        <f t="shared" si="162"/>
        <v>STATE TOTAL</v>
      </c>
      <c r="AI361" s="75">
        <f t="shared" si="163"/>
        <v>0.68711132706165368</v>
      </c>
      <c r="AJ361" s="76">
        <f t="shared" si="164"/>
        <v>59.000000006198306</v>
      </c>
      <c r="AK361" s="75">
        <f t="shared" si="165"/>
        <v>4.30393162393162E-2</v>
      </c>
      <c r="AL361" s="77" t="e">
        <f t="shared" si="166"/>
        <v>#REF!</v>
      </c>
      <c r="AM361" s="78">
        <f t="shared" si="167"/>
        <v>0</v>
      </c>
    </row>
    <row r="362" spans="1:44" ht="12.75" customHeight="1" x14ac:dyDescent="0.3">
      <c r="A362" s="68"/>
      <c r="B362" s="68"/>
      <c r="C362" s="69"/>
      <c r="D362" s="69"/>
      <c r="E362" s="69"/>
      <c r="F362" s="69"/>
      <c r="G362" s="69"/>
      <c r="H362" s="69"/>
      <c r="I362" s="69"/>
      <c r="J362" s="69"/>
      <c r="K362" s="69"/>
      <c r="L362" s="70"/>
      <c r="N362" s="69"/>
      <c r="O362" s="79"/>
      <c r="P362" s="69"/>
      <c r="T362" s="69"/>
      <c r="U362" s="69"/>
      <c r="V362" s="69"/>
      <c r="W362" s="69"/>
      <c r="X362" s="69"/>
      <c r="Y362" s="58"/>
      <c r="Z362" s="72"/>
      <c r="AA362" s="69"/>
      <c r="AB362" s="69"/>
      <c r="AC362" s="69"/>
    </row>
    <row r="363" spans="1:44" ht="12.75" customHeight="1" x14ac:dyDescent="0.3">
      <c r="A363" s="68"/>
      <c r="B363" s="68"/>
      <c r="C363" s="69"/>
      <c r="D363" s="69"/>
      <c r="E363" s="69"/>
      <c r="F363" s="69"/>
      <c r="G363" s="69"/>
      <c r="H363" s="69"/>
      <c r="I363" s="69"/>
      <c r="J363" s="69"/>
      <c r="K363" s="69"/>
      <c r="L363" s="82"/>
      <c r="N363" s="69"/>
      <c r="O363" s="79"/>
      <c r="P363" s="69"/>
      <c r="T363" s="69"/>
      <c r="U363" s="69"/>
      <c r="V363" s="69"/>
      <c r="W363" s="69"/>
      <c r="X363" s="69"/>
      <c r="Y363" s="58"/>
      <c r="Z363" s="83"/>
      <c r="AA363" s="69"/>
      <c r="AB363" s="69"/>
      <c r="AC363" s="69"/>
      <c r="AE363" s="68"/>
    </row>
    <row r="364" spans="1:44" ht="12.75" customHeight="1" x14ac:dyDescent="0.3">
      <c r="C364" s="69"/>
      <c r="D364" s="69"/>
      <c r="E364" s="69"/>
      <c r="F364" s="69"/>
      <c r="G364" s="69"/>
      <c r="H364" s="69"/>
      <c r="I364" s="69"/>
      <c r="J364" s="69"/>
      <c r="K364" s="69"/>
      <c r="L364" s="69"/>
      <c r="M364" s="68"/>
      <c r="N364" s="69"/>
      <c r="O364" s="69"/>
      <c r="P364" s="68"/>
      <c r="Q364" s="69"/>
      <c r="R364" s="69">
        <f>COUNTIF(R10:R360,"&gt;0")</f>
        <v>163</v>
      </c>
      <c r="S364" s="69">
        <f>COUNTIF(S10:S360,".01")</f>
        <v>18</v>
      </c>
      <c r="T364" s="69">
        <f>COUNTIF(T10:T360,"&gt;0")</f>
        <v>138</v>
      </c>
      <c r="U364" s="69">
        <f>COUNTIF(U10:U360,"&gt;0")</f>
        <v>187</v>
      </c>
      <c r="V364" s="69"/>
      <c r="W364" s="69">
        <f>COUNTIF(W10:W360,"&gt;0")</f>
        <v>33</v>
      </c>
      <c r="X364" s="84"/>
      <c r="Y364" s="67"/>
      <c r="AA364" s="68">
        <f>COUNTIF(AA10:AA360,"&lt;0")</f>
        <v>163</v>
      </c>
      <c r="AB364" s="68">
        <f>COUNTIF(AB10:AB360,"&gt;0")</f>
        <v>0</v>
      </c>
      <c r="AC364" s="68">
        <f>COUNTIF(AC10:AC360,"&gt;0")</f>
        <v>0</v>
      </c>
      <c r="AE364" s="68"/>
    </row>
    <row r="365" spans="1:44" ht="12.75" customHeight="1" x14ac:dyDescent="0.3">
      <c r="H365" s="59"/>
      <c r="I365" s="59"/>
      <c r="J365" s="69"/>
      <c r="L365" s="85"/>
      <c r="S365" s="69">
        <f>COUNTIF(S10:S360,".02")</f>
        <v>120</v>
      </c>
      <c r="U365" s="85">
        <f>U364/351</f>
        <v>0.53276353276353272</v>
      </c>
      <c r="V365" s="57"/>
      <c r="W365" s="85"/>
      <c r="AE365" s="68"/>
    </row>
    <row r="366" spans="1:44" ht="12.75" customHeight="1" x14ac:dyDescent="0.3">
      <c r="K366" s="66"/>
      <c r="N366" s="69"/>
      <c r="O366" s="69"/>
      <c r="Q366" s="87"/>
      <c r="R366" s="87"/>
      <c r="S366" s="87"/>
      <c r="T366" s="87"/>
      <c r="U366" s="88"/>
      <c r="V366" s="104"/>
      <c r="W366" s="105"/>
      <c r="X366" s="105"/>
      <c r="Y366" s="88"/>
      <c r="AB366" s="57"/>
    </row>
    <row r="367" spans="1:44" ht="12.75" customHeight="1" x14ac:dyDescent="0.3">
      <c r="H367" s="95"/>
      <c r="K367" s="57"/>
      <c r="N367" s="69"/>
      <c r="O367" s="69"/>
      <c r="Q367" s="87"/>
      <c r="R367" s="87"/>
      <c r="S367" s="87"/>
      <c r="T367" s="87"/>
      <c r="U367" s="88"/>
      <c r="V367" s="88"/>
      <c r="W367" s="88"/>
      <c r="X367" s="88"/>
      <c r="Y367" s="88"/>
    </row>
    <row r="368" spans="1:44" ht="12.75" customHeight="1" x14ac:dyDescent="0.3">
      <c r="U368" s="89"/>
      <c r="V368" s="89"/>
      <c r="W368" s="89"/>
      <c r="X368" s="89"/>
      <c r="Y368" s="88"/>
    </row>
  </sheetData>
  <sheetProtection autoFilter="0"/>
  <mergeCells count="7">
    <mergeCell ref="AG5:AM5"/>
    <mergeCell ref="AB7:AC7"/>
    <mergeCell ref="V366:X366"/>
    <mergeCell ref="C2:L2"/>
    <mergeCell ref="N2:Y2"/>
    <mergeCell ref="AA2:AD2"/>
    <mergeCell ref="I4:I6"/>
  </mergeCells>
  <pageMargins left="0.75" right="0.75" top="1" bottom="1" header="0.5" footer="0.5"/>
  <pageSetup scale="11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F0B08-D65F-46B7-B264-E2E26B2098F0}">
  <sheetPr codeName="Sheet5"/>
  <dimension ref="A1:AR368"/>
  <sheetViews>
    <sheetView showGridLines="0" zoomScaleNormal="100" workbookViewId="0">
      <pane xSplit="2" ySplit="9" topLeftCell="C341" activePane="bottomRight" state="frozen"/>
      <selection pane="topRight" activeCell="C1" sqref="C1"/>
      <selection pane="bottomLeft" activeCell="A10" sqref="A10"/>
      <selection pane="bottomRight" activeCell="C10" sqref="C10"/>
    </sheetView>
  </sheetViews>
  <sheetFormatPr defaultColWidth="9.81640625" defaultRowHeight="12.75" customHeight="1" x14ac:dyDescent="0.3"/>
  <cols>
    <col min="1" max="1" width="8.54296875" style="48" bestFit="1" customWidth="1"/>
    <col min="2" max="2" width="18.90625" style="48" customWidth="1"/>
    <col min="3" max="3" width="20.81640625" style="48" customWidth="1"/>
    <col min="4" max="4" width="14.26953125" style="48" customWidth="1"/>
    <col min="5" max="5" width="17" style="48" customWidth="1"/>
    <col min="6" max="6" width="14.26953125" style="48" customWidth="1"/>
    <col min="7" max="7" width="15.36328125" style="48" customWidth="1"/>
    <col min="8" max="8" width="14.7265625" style="48" customWidth="1"/>
    <col min="9" max="9" width="9" style="48" customWidth="1"/>
    <col min="10" max="10" width="15.81640625" style="48" customWidth="1"/>
    <col min="11" max="11" width="16.6328125" style="48" customWidth="1"/>
    <col min="12" max="12" width="10.36328125" style="48" customWidth="1"/>
    <col min="13" max="13" width="10.1796875" style="48" customWidth="1"/>
    <col min="14" max="14" width="15.6328125" style="48" customWidth="1"/>
    <col min="15" max="15" width="13.453125" style="48" customWidth="1"/>
    <col min="16" max="16" width="14.1796875" style="48" customWidth="1"/>
    <col min="17" max="17" width="13.08984375" style="48" customWidth="1"/>
    <col min="18" max="19" width="9.6328125" style="48" customWidth="1"/>
    <col min="20" max="20" width="11.26953125" style="48" customWidth="1"/>
    <col min="21" max="21" width="12.54296875" style="48" customWidth="1"/>
    <col min="22" max="22" width="11.54296875" style="48" customWidth="1"/>
    <col min="23" max="23" width="13.1796875" style="48" customWidth="1"/>
    <col min="24" max="24" width="13.7265625" style="86" customWidth="1"/>
    <col min="25" max="25" width="11.81640625" style="48" customWidth="1"/>
    <col min="26" max="26" width="12.36328125" style="59" customWidth="1"/>
    <col min="27" max="27" width="12.54296875" style="48" customWidth="1"/>
    <col min="28" max="28" width="13.453125" style="48" customWidth="1"/>
    <col min="29" max="29" width="11.7265625" style="48" customWidth="1"/>
    <col min="30" max="30" width="11.54296875" style="48" customWidth="1"/>
    <col min="31" max="31" width="9.81640625" style="48" customWidth="1"/>
    <col min="32" max="32" width="13.7265625" style="60" customWidth="1"/>
    <col min="33" max="33" width="12.54296875" style="80" customWidth="1"/>
    <col min="34" max="34" width="11" style="81" customWidth="1"/>
    <col min="35" max="37" width="9" style="48" customWidth="1"/>
    <col min="38" max="38" width="11.7265625" style="48" customWidth="1"/>
    <col min="39" max="39" width="9.81640625" style="48" customWidth="1"/>
    <col min="40" max="43" width="9.81640625" style="48"/>
    <col min="44" max="44" width="11.54296875" style="48" bestFit="1" customWidth="1"/>
    <col min="45" max="16384" width="9.81640625" style="48"/>
  </cols>
  <sheetData>
    <row r="1" spans="1:44" s="1" customFormat="1" ht="31.5" x14ac:dyDescent="0.25">
      <c r="A1" s="1">
        <v>1</v>
      </c>
      <c r="C1" s="99" t="s">
        <v>421</v>
      </c>
      <c r="D1" s="1">
        <v>4</v>
      </c>
      <c r="E1" s="99" t="s">
        <v>422</v>
      </c>
      <c r="F1" s="1">
        <v>6</v>
      </c>
      <c r="G1" s="1">
        <v>7</v>
      </c>
      <c r="H1" s="1">
        <v>8</v>
      </c>
      <c r="I1" s="1">
        <f>H1+1</f>
        <v>9</v>
      </c>
      <c r="J1" s="1">
        <f t="shared" ref="J1:M1" si="0">I1+1</f>
        <v>10</v>
      </c>
      <c r="K1" s="1">
        <f t="shared" si="0"/>
        <v>11</v>
      </c>
      <c r="L1" s="1">
        <f t="shared" si="0"/>
        <v>12</v>
      </c>
      <c r="M1" s="1">
        <f t="shared" si="0"/>
        <v>13</v>
      </c>
      <c r="N1" s="1" t="s">
        <v>423</v>
      </c>
      <c r="O1" s="99" t="s">
        <v>424</v>
      </c>
      <c r="P1" s="1">
        <v>16</v>
      </c>
      <c r="Q1" s="1">
        <v>17</v>
      </c>
      <c r="R1" s="1">
        <v>18</v>
      </c>
      <c r="S1" s="1">
        <v>19</v>
      </c>
      <c r="T1" s="1">
        <v>20</v>
      </c>
      <c r="U1" s="1">
        <v>21</v>
      </c>
      <c r="V1" s="1">
        <v>22</v>
      </c>
      <c r="W1" s="1">
        <v>23</v>
      </c>
      <c r="X1" s="1">
        <v>24</v>
      </c>
      <c r="Y1" s="1">
        <v>25</v>
      </c>
      <c r="Z1" s="2">
        <v>26</v>
      </c>
      <c r="AA1" s="1">
        <v>27</v>
      </c>
      <c r="AB1" s="1">
        <v>28</v>
      </c>
      <c r="AC1" s="1">
        <v>29</v>
      </c>
      <c r="AD1" s="1">
        <v>30</v>
      </c>
      <c r="AE1" s="1">
        <v>29</v>
      </c>
      <c r="AF1" s="3"/>
      <c r="AG1" s="4"/>
      <c r="AH1" s="5"/>
    </row>
    <row r="2" spans="1:44" s="6" customFormat="1" ht="12" x14ac:dyDescent="0.3">
      <c r="B2" s="7"/>
      <c r="C2" s="102" t="s">
        <v>2</v>
      </c>
      <c r="D2" s="102"/>
      <c r="E2" s="102"/>
      <c r="F2" s="102"/>
      <c r="G2" s="102"/>
      <c r="H2" s="102"/>
      <c r="I2" s="102"/>
      <c r="J2" s="102"/>
      <c r="K2" s="102"/>
      <c r="L2" s="102"/>
      <c r="N2" s="102" t="s">
        <v>3</v>
      </c>
      <c r="O2" s="102"/>
      <c r="P2" s="110"/>
      <c r="Q2" s="102"/>
      <c r="R2" s="102"/>
      <c r="S2" s="102"/>
      <c r="T2" s="102"/>
      <c r="U2" s="102"/>
      <c r="V2" s="102"/>
      <c r="W2" s="110"/>
      <c r="X2" s="110"/>
      <c r="Y2" s="102"/>
      <c r="Z2" s="8"/>
      <c r="AA2" s="111" t="s">
        <v>4</v>
      </c>
      <c r="AB2" s="111"/>
      <c r="AC2" s="111"/>
      <c r="AD2" s="111"/>
      <c r="AE2" s="9"/>
      <c r="AF2" s="10"/>
      <c r="AG2" s="11"/>
      <c r="AH2" s="12"/>
    </row>
    <row r="3" spans="1:44" s="9" customFormat="1" ht="12.75" customHeight="1" x14ac:dyDescent="0.3">
      <c r="B3" s="13"/>
      <c r="H3" s="14"/>
      <c r="I3" s="93"/>
      <c r="O3" s="15"/>
      <c r="S3" s="16" t="s">
        <v>5</v>
      </c>
      <c r="T3" s="16" t="s">
        <v>6</v>
      </c>
      <c r="X3" s="17"/>
      <c r="Z3" s="18"/>
      <c r="AF3" s="19"/>
      <c r="AG3" s="15"/>
      <c r="AH3" s="20"/>
    </row>
    <row r="4" spans="1:44" s="9" customFormat="1" ht="12.75" customHeight="1" x14ac:dyDescent="0.3">
      <c r="D4" s="16" t="s">
        <v>0</v>
      </c>
      <c r="F4" s="16" t="s">
        <v>1</v>
      </c>
      <c r="G4" s="6"/>
      <c r="I4" s="103"/>
      <c r="N4" s="92"/>
      <c r="O4" s="16"/>
      <c r="S4" s="22">
        <v>0.01</v>
      </c>
      <c r="T4" s="23">
        <v>2.5</v>
      </c>
      <c r="V4" s="24" t="s">
        <v>7</v>
      </c>
      <c r="W4" s="25" t="s">
        <v>8</v>
      </c>
      <c r="X4" s="26"/>
      <c r="Z4" s="18"/>
      <c r="AF4" s="19"/>
      <c r="AG4" s="15"/>
      <c r="AH4" s="20"/>
    </row>
    <row r="5" spans="1:44" s="16" customFormat="1" ht="12.75" customHeight="1" x14ac:dyDescent="0.3">
      <c r="D5" s="27">
        <v>2.3110151586893208E-3</v>
      </c>
      <c r="F5" s="27">
        <v>1.118808668172603E-2</v>
      </c>
      <c r="G5" s="6"/>
      <c r="I5" s="103"/>
      <c r="J5" s="28"/>
      <c r="S5" s="22">
        <v>0.02</v>
      </c>
      <c r="T5" s="23">
        <v>7.5</v>
      </c>
      <c r="V5" s="29" t="e">
        <f>effortred</f>
        <v>#REF!</v>
      </c>
      <c r="W5" s="21">
        <v>1</v>
      </c>
      <c r="X5" s="9"/>
      <c r="Z5" s="30"/>
      <c r="AE5" s="9"/>
      <c r="AF5" s="31"/>
      <c r="AG5" s="106" t="s">
        <v>9</v>
      </c>
      <c r="AH5" s="107"/>
      <c r="AI5" s="107"/>
      <c r="AJ5" s="107"/>
      <c r="AK5" s="107"/>
      <c r="AL5" s="107"/>
      <c r="AM5" s="108"/>
    </row>
    <row r="6" spans="1:44" s="16" customFormat="1" ht="12.75" customHeight="1" x14ac:dyDescent="0.3">
      <c r="I6" s="103"/>
      <c r="J6" s="16" t="s">
        <v>10</v>
      </c>
      <c r="K6" s="16" t="s">
        <v>11</v>
      </c>
      <c r="N6" s="16" t="s">
        <v>12</v>
      </c>
      <c r="P6" s="28"/>
      <c r="Q6" s="16" t="s">
        <v>13</v>
      </c>
      <c r="S6" s="16" t="s">
        <v>14</v>
      </c>
      <c r="T6" s="16" t="s">
        <v>15</v>
      </c>
      <c r="X6" s="32"/>
      <c r="Z6" s="30"/>
      <c r="AE6" s="9"/>
      <c r="AF6" s="31"/>
      <c r="AG6" s="33"/>
      <c r="AH6" s="34"/>
      <c r="AI6" s="35"/>
      <c r="AJ6" s="35"/>
      <c r="AK6" s="35"/>
      <c r="AL6" s="35"/>
      <c r="AM6" s="36"/>
    </row>
    <row r="7" spans="1:44" s="16" customFormat="1" ht="12.75" customHeight="1" x14ac:dyDescent="0.3">
      <c r="D7" s="16" t="s">
        <v>16</v>
      </c>
      <c r="F7" s="16" t="s">
        <v>16</v>
      </c>
      <c r="G7" s="16" t="s">
        <v>17</v>
      </c>
      <c r="J7" s="16" t="s">
        <v>18</v>
      </c>
      <c r="K7" s="16" t="s">
        <v>19</v>
      </c>
      <c r="L7" s="16" t="s">
        <v>20</v>
      </c>
      <c r="M7" s="37"/>
      <c r="N7" s="16" t="s">
        <v>21</v>
      </c>
      <c r="P7" s="16" t="s">
        <v>13</v>
      </c>
      <c r="Q7" s="16" t="s">
        <v>19</v>
      </c>
      <c r="R7" s="16" t="s">
        <v>22</v>
      </c>
      <c r="S7" s="16" t="s">
        <v>23</v>
      </c>
      <c r="T7" s="16" t="s">
        <v>23</v>
      </c>
      <c r="V7" s="16" t="s">
        <v>24</v>
      </c>
      <c r="W7" s="38"/>
      <c r="X7" s="32" t="s">
        <v>12</v>
      </c>
      <c r="Z7" s="30"/>
      <c r="AA7" s="16" t="s">
        <v>25</v>
      </c>
      <c r="AB7" s="109" t="s">
        <v>26</v>
      </c>
      <c r="AC7" s="109"/>
      <c r="AE7" s="9"/>
      <c r="AF7" s="31"/>
      <c r="AG7" s="39"/>
      <c r="AH7" s="40"/>
      <c r="AI7" s="16" t="s">
        <v>27</v>
      </c>
      <c r="AJ7" s="16" t="s">
        <v>20</v>
      </c>
      <c r="AM7" s="41"/>
    </row>
    <row r="8" spans="1:44" s="16" customFormat="1" ht="12.65" customHeight="1" x14ac:dyDescent="0.3">
      <c r="C8" s="16" t="s">
        <v>28</v>
      </c>
      <c r="D8" s="16" t="s">
        <v>29</v>
      </c>
      <c r="E8" s="16" t="s">
        <v>30</v>
      </c>
      <c r="F8" s="16" t="s">
        <v>31</v>
      </c>
      <c r="G8" s="16" t="s">
        <v>32</v>
      </c>
      <c r="H8" s="16" t="e">
        <f>CYr</f>
        <v>#REF!</v>
      </c>
      <c r="I8" s="16" t="s">
        <v>33</v>
      </c>
      <c r="J8" s="16" t="s">
        <v>34</v>
      </c>
      <c r="K8" s="16" t="s">
        <v>35</v>
      </c>
      <c r="L8" s="16" t="s">
        <v>36</v>
      </c>
      <c r="N8" s="16" t="s">
        <v>19</v>
      </c>
      <c r="O8" s="42" t="s">
        <v>37</v>
      </c>
      <c r="P8" s="16" t="s">
        <v>19</v>
      </c>
      <c r="Q8" s="42" t="s">
        <v>38</v>
      </c>
      <c r="R8" s="42" t="s">
        <v>39</v>
      </c>
      <c r="S8" s="42" t="s">
        <v>40</v>
      </c>
      <c r="T8" s="42" t="s">
        <v>40</v>
      </c>
      <c r="U8" s="16" t="s">
        <v>41</v>
      </c>
      <c r="V8" s="16" t="s">
        <v>42</v>
      </c>
      <c r="W8" s="16" t="s">
        <v>43</v>
      </c>
      <c r="X8" s="32" t="s">
        <v>19</v>
      </c>
      <c r="Y8" s="32" t="s">
        <v>44</v>
      </c>
      <c r="Z8" s="30"/>
      <c r="AA8" s="16" t="s">
        <v>45</v>
      </c>
      <c r="AB8" s="16" t="s">
        <v>45</v>
      </c>
      <c r="AC8" s="16" t="s">
        <v>46</v>
      </c>
      <c r="AD8" s="16" t="s">
        <v>47</v>
      </c>
      <c r="AE8" s="9"/>
      <c r="AF8" s="31"/>
      <c r="AG8" s="39"/>
      <c r="AI8" s="16" t="s">
        <v>48</v>
      </c>
      <c r="AJ8" s="16" t="s">
        <v>49</v>
      </c>
      <c r="AK8" s="16" t="s">
        <v>50</v>
      </c>
      <c r="AL8" s="16" t="s">
        <v>51</v>
      </c>
      <c r="AM8" s="41" t="s">
        <v>47</v>
      </c>
    </row>
    <row r="9" spans="1:44" s="42" customFormat="1" ht="12.75" customHeight="1" x14ac:dyDescent="0.3">
      <c r="A9" s="42" t="s">
        <v>52</v>
      </c>
      <c r="B9" s="43" t="s">
        <v>53</v>
      </c>
      <c r="C9" s="16" t="s">
        <v>425</v>
      </c>
      <c r="D9" s="42" t="s">
        <v>54</v>
      </c>
      <c r="E9" s="42" t="s">
        <v>426</v>
      </c>
      <c r="F9" s="42" t="s">
        <v>54</v>
      </c>
      <c r="G9" s="16" t="s">
        <v>55</v>
      </c>
      <c r="H9" s="42" t="s">
        <v>56</v>
      </c>
      <c r="I9" s="42" t="s">
        <v>57</v>
      </c>
      <c r="J9" s="44">
        <v>12</v>
      </c>
      <c r="K9" s="32" t="s">
        <v>58</v>
      </c>
      <c r="L9" s="42" t="s">
        <v>59</v>
      </c>
      <c r="N9" s="42" t="s">
        <v>416</v>
      </c>
      <c r="O9" s="42" t="s">
        <v>420</v>
      </c>
      <c r="P9" s="42" t="e">
        <f>CYr</f>
        <v>#REF!</v>
      </c>
      <c r="Q9" s="42" t="s">
        <v>56</v>
      </c>
      <c r="R9" s="42" t="s">
        <v>49</v>
      </c>
      <c r="S9" s="42" t="s">
        <v>20</v>
      </c>
      <c r="T9" s="42" t="s">
        <v>20</v>
      </c>
      <c r="U9" s="16" t="s">
        <v>60</v>
      </c>
      <c r="V9" s="42" t="s">
        <v>61</v>
      </c>
      <c r="W9" s="16" t="s">
        <v>23</v>
      </c>
      <c r="X9" s="42" t="e">
        <f>CYr</f>
        <v>#REF!</v>
      </c>
      <c r="Y9" s="45" t="s">
        <v>62</v>
      </c>
      <c r="Z9" s="46"/>
      <c r="AA9" s="42" t="s">
        <v>22</v>
      </c>
      <c r="AB9" s="42" t="s">
        <v>22</v>
      </c>
      <c r="AC9" s="42" t="s">
        <v>41</v>
      </c>
      <c r="AD9" s="16" t="s">
        <v>20</v>
      </c>
      <c r="AE9" s="47"/>
      <c r="AF9" s="47"/>
      <c r="AG9" s="39" t="s">
        <v>63</v>
      </c>
      <c r="AH9" s="16" t="s">
        <v>53</v>
      </c>
      <c r="AI9" s="16" t="e">
        <f>CYr</f>
        <v>#REF!</v>
      </c>
      <c r="AJ9" s="16" t="e">
        <f>CYr</f>
        <v>#REF!</v>
      </c>
      <c r="AK9" s="16" t="e">
        <f>CYr</f>
        <v>#REF!</v>
      </c>
      <c r="AL9" s="16" t="e">
        <f>CYr</f>
        <v>#REF!</v>
      </c>
      <c r="AM9" s="41" t="s">
        <v>20</v>
      </c>
    </row>
    <row r="10" spans="1:44" ht="12.75" customHeight="1" x14ac:dyDescent="0.3">
      <c r="A10" s="48">
        <v>1</v>
      </c>
      <c r="B10" s="48" t="s">
        <v>64</v>
      </c>
      <c r="C10" s="49">
        <v>3278516900</v>
      </c>
      <c r="D10" s="49">
        <f t="shared" ref="D10:D74" si="1">D$5*C10</f>
        <v>7576702.2539191199</v>
      </c>
      <c r="E10" s="59">
        <v>762508000</v>
      </c>
      <c r="F10" s="49">
        <f>E10*F$5</f>
        <v>8531005.5995095521</v>
      </c>
      <c r="G10" s="49">
        <f t="shared" ref="G10:G74" si="2">ROUND(D10+F10,0)</f>
        <v>16107708</v>
      </c>
      <c r="H10" s="50">
        <v>35757910.361689806</v>
      </c>
      <c r="I10" s="51">
        <f>IF(H10=0,0,G10/H10)</f>
        <v>0.45046558473555054</v>
      </c>
      <c r="J10" s="28">
        <f>IF(H10&lt;&gt;0,ROUND(H10*$J$9,0),G10)</f>
        <v>429094924</v>
      </c>
      <c r="K10" s="28">
        <f>MIN(G10,J10)</f>
        <v>16107708</v>
      </c>
      <c r="L10" s="52">
        <f>IF(H10&gt;0, ROUND((K10*100/H10), 2), 0)</f>
        <v>45.05</v>
      </c>
      <c r="M10" s="91"/>
      <c r="N10" s="53">
        <v>19064375</v>
      </c>
      <c r="O10" s="54">
        <v>3.2599999999999997E-2</v>
      </c>
      <c r="P10" s="28">
        <f>ROUND(N10*(1+O10),0)</f>
        <v>19685874</v>
      </c>
      <c r="Q10" s="55">
        <f>IF(H10=0,0,P10*100/H10)</f>
        <v>55.053200259406061</v>
      </c>
      <c r="R10" s="55">
        <f>IF(L10&gt;Q10,L10-Q10,0)</f>
        <v>0</v>
      </c>
      <c r="S10" s="56">
        <f>IF(AND(R10&gt;$T$4,R10&lt;=$T$5),$S$4,IF(R10&gt;$T$5,$S$5,0))</f>
        <v>0</v>
      </c>
      <c r="T10" s="28">
        <f>ROUND(S10*N10,0)</f>
        <v>0</v>
      </c>
      <c r="U10" s="57">
        <f>MAX(P10-K10,0)</f>
        <v>3578166</v>
      </c>
      <c r="V10" s="57" t="e">
        <f t="shared" ref="V10:V73" si="3">MAX(U10*(V$5),0)</f>
        <v>#REF!</v>
      </c>
      <c r="W10" s="57">
        <f>IF(AND(I10&gt;1.75,$W$5=1),MAX(K10-(P10+T10),0),0)</f>
        <v>0</v>
      </c>
      <c r="X10" s="50" t="e">
        <f>MIN(H10*12,ROUND(P10+T10-V10+W10,0))</f>
        <v>#REF!</v>
      </c>
      <c r="Y10" s="58" t="e">
        <f>IF(H10=0,0,X10*100/H10)</f>
        <v>#REF!</v>
      </c>
      <c r="AA10" s="28">
        <f>IF(Q10&lt;L10, P10-K10, 0)</f>
        <v>0</v>
      </c>
      <c r="AB10" s="28">
        <f>-1*MAX(K10-(P10+T10+W10),0)</f>
        <v>0</v>
      </c>
      <c r="AC10" s="28" t="e">
        <f>IF(Q10&gt;L10, X10-K10,0)</f>
        <v>#REF!</v>
      </c>
      <c r="AD10" s="55" t="e">
        <f>Y10-L10</f>
        <v>#REF!</v>
      </c>
      <c r="AG10" s="61" t="str">
        <f>TEXT(A10,"000")</f>
        <v>001</v>
      </c>
      <c r="AH10" s="62" t="str">
        <f>B10</f>
        <v>Abington</v>
      </c>
      <c r="AI10" s="63">
        <f>I10</f>
        <v>0.45046558473555054</v>
      </c>
      <c r="AJ10" s="64">
        <f t="shared" ref="AJ10:AJ73" si="4">L10</f>
        <v>45.05</v>
      </c>
      <c r="AK10" s="63">
        <f>O10</f>
        <v>3.2599999999999997E-2</v>
      </c>
      <c r="AL10" s="57" t="e">
        <f t="shared" ref="AL10:AL73" si="5">X10</f>
        <v>#REF!</v>
      </c>
      <c r="AM10" s="65" t="e">
        <f>AD10</f>
        <v>#REF!</v>
      </c>
      <c r="AR10" s="49"/>
    </row>
    <row r="11" spans="1:44" ht="12.75" customHeight="1" x14ac:dyDescent="0.3">
      <c r="A11" s="48">
        <v>2</v>
      </c>
      <c r="B11" s="48" t="s">
        <v>65</v>
      </c>
      <c r="C11" s="49">
        <v>6835035500</v>
      </c>
      <c r="D11" s="49">
        <f t="shared" si="1"/>
        <v>15795870.65067964</v>
      </c>
      <c r="E11" s="59">
        <v>2118076000</v>
      </c>
      <c r="F11" s="49">
        <f>E11*F$5</f>
        <v>23697217.886483543</v>
      </c>
      <c r="G11" s="49">
        <f t="shared" si="2"/>
        <v>39493089</v>
      </c>
      <c r="H11" s="50">
        <v>57932821.53372585</v>
      </c>
      <c r="I11" s="51">
        <f t="shared" ref="I11:I74" si="6">IF(H11=0,0,G11/H11)</f>
        <v>0.68170491190402183</v>
      </c>
      <c r="J11" s="28">
        <f t="shared" ref="J11:J74" si="7">IF(H11&lt;&gt;0,ROUND(H11*$J$9,0),G11)</f>
        <v>695193858</v>
      </c>
      <c r="K11" s="28">
        <f t="shared" ref="K11:K74" si="8">MIN(G11,J11)</f>
        <v>39493089</v>
      </c>
      <c r="L11" s="52">
        <f t="shared" ref="L11:L74" si="9">IF(H11&gt;0, ROUND((K11*100/H11), 2), 0)</f>
        <v>68.17</v>
      </c>
      <c r="M11" s="91"/>
      <c r="N11" s="53">
        <v>45091548</v>
      </c>
      <c r="O11" s="54">
        <v>3.9800000000000002E-2</v>
      </c>
      <c r="P11" s="28">
        <f t="shared" ref="P11:P74" si="10">ROUND(N11*(1+O11),0)</f>
        <v>46886192</v>
      </c>
      <c r="Q11" s="55">
        <f t="shared" ref="Q11:Q74" si="11">IF(H11=0,0,P11*100/H11)</f>
        <v>80.932001512657195</v>
      </c>
      <c r="R11" s="55">
        <f t="shared" ref="R11:R74" si="12">IF(L11&gt;Q11,L11-Q11,0)</f>
        <v>0</v>
      </c>
      <c r="S11" s="56">
        <f t="shared" ref="S11:S74" si="13">IF(AND(R11&gt;$T$4,R11&lt;=$T$5),$S$4,IF(R11&gt;$T$5,$S$5,0))</f>
        <v>0</v>
      </c>
      <c r="T11" s="28">
        <f t="shared" ref="T11:T74" si="14">ROUND(S11*N11,0)</f>
        <v>0</v>
      </c>
      <c r="U11" s="57">
        <f t="shared" ref="U11:U74" si="15">MAX(P11-K11,0)</f>
        <v>7393103</v>
      </c>
      <c r="V11" s="57" t="e">
        <f t="shared" si="3"/>
        <v>#REF!</v>
      </c>
      <c r="W11" s="57">
        <f t="shared" ref="W11:W74" si="16">IF(AND(I11&gt;1.75,$W$5=1),MAX(K11-(P11+T11),0),0)</f>
        <v>0</v>
      </c>
      <c r="X11" s="50" t="e">
        <f t="shared" ref="X11:X74" si="17">MIN(H11*12,ROUND(P11+T11-V11+W11,0))</f>
        <v>#REF!</v>
      </c>
      <c r="Y11" s="58" t="e">
        <f t="shared" ref="Y11:Y74" si="18">IF(H11=0,0,X11*100/H11)</f>
        <v>#REF!</v>
      </c>
      <c r="AA11" s="28">
        <f t="shared" ref="AA11:AA74" si="19">IF(Q11&lt;L11, P11-K11, 0)</f>
        <v>0</v>
      </c>
      <c r="AB11" s="28">
        <f t="shared" ref="AB11:AB74" si="20">-1*MAX(K11-(P11+T11+W11),0)</f>
        <v>0</v>
      </c>
      <c r="AC11" s="28" t="e">
        <f t="shared" ref="AC11:AC74" si="21">IF(Q11&gt;L11, X11-K11,0)</f>
        <v>#REF!</v>
      </c>
      <c r="AD11" s="55" t="e">
        <f t="shared" ref="AD11:AD74" si="22">Y11-L11</f>
        <v>#REF!</v>
      </c>
      <c r="AG11" s="61" t="str">
        <f t="shared" ref="AG11:AG74" si="23">TEXT(A11,"000")</f>
        <v>002</v>
      </c>
      <c r="AH11" s="62" t="str">
        <f t="shared" ref="AH11:AH74" si="24">B11</f>
        <v>Acton</v>
      </c>
      <c r="AI11" s="63">
        <f t="shared" ref="AI11:AI74" si="25">I11</f>
        <v>0.68170491190402183</v>
      </c>
      <c r="AJ11" s="64">
        <f t="shared" si="4"/>
        <v>68.17</v>
      </c>
      <c r="AK11" s="63">
        <f t="shared" ref="AK11:AK74" si="26">O11</f>
        <v>3.9800000000000002E-2</v>
      </c>
      <c r="AL11" s="57" t="e">
        <f t="shared" si="5"/>
        <v>#REF!</v>
      </c>
      <c r="AM11" s="65" t="e">
        <f t="shared" ref="AM11:AM74" si="27">AD11</f>
        <v>#REF!</v>
      </c>
      <c r="AR11" s="49"/>
    </row>
    <row r="12" spans="1:44" ht="12.75" customHeight="1" x14ac:dyDescent="0.3">
      <c r="A12" s="48">
        <v>3</v>
      </c>
      <c r="B12" s="48" t="s">
        <v>66</v>
      </c>
      <c r="C12" s="49">
        <v>1978241600</v>
      </c>
      <c r="D12" s="49">
        <f t="shared" si="1"/>
        <v>4571746.3251498155</v>
      </c>
      <c r="E12" s="59">
        <v>453724000</v>
      </c>
      <c r="F12" s="49">
        <f t="shared" ref="F12:F75" si="28">E12*F$5</f>
        <v>5076303.4415794611</v>
      </c>
      <c r="G12" s="49">
        <f t="shared" si="2"/>
        <v>9648050</v>
      </c>
      <c r="H12" s="50">
        <v>20013316.84972566</v>
      </c>
      <c r="I12" s="51">
        <f>IF(H12=0,0,G12/H12)</f>
        <v>0.48208150964902424</v>
      </c>
      <c r="J12" s="28">
        <f t="shared" si="7"/>
        <v>240159802</v>
      </c>
      <c r="K12" s="28">
        <f t="shared" si="8"/>
        <v>9648050</v>
      </c>
      <c r="L12" s="52">
        <f t="shared" si="9"/>
        <v>48.21</v>
      </c>
      <c r="M12" s="91"/>
      <c r="N12" s="53">
        <v>11200821</v>
      </c>
      <c r="O12" s="54">
        <v>4.1200000000000001E-2</v>
      </c>
      <c r="P12" s="28">
        <f t="shared" si="10"/>
        <v>11662295</v>
      </c>
      <c r="Q12" s="55">
        <f t="shared" si="11"/>
        <v>58.27267457747697</v>
      </c>
      <c r="R12" s="55">
        <f t="shared" si="12"/>
        <v>0</v>
      </c>
      <c r="S12" s="56">
        <f t="shared" si="13"/>
        <v>0</v>
      </c>
      <c r="T12" s="28">
        <f t="shared" si="14"/>
        <v>0</v>
      </c>
      <c r="U12" s="57">
        <f t="shared" si="15"/>
        <v>2014245</v>
      </c>
      <c r="V12" s="57" t="e">
        <f t="shared" si="3"/>
        <v>#REF!</v>
      </c>
      <c r="W12" s="57">
        <f t="shared" si="16"/>
        <v>0</v>
      </c>
      <c r="X12" s="50" t="e">
        <f t="shared" si="17"/>
        <v>#REF!</v>
      </c>
      <c r="Y12" s="58" t="e">
        <f t="shared" si="18"/>
        <v>#REF!</v>
      </c>
      <c r="AA12" s="28">
        <f t="shared" si="19"/>
        <v>0</v>
      </c>
      <c r="AB12" s="28">
        <f t="shared" si="20"/>
        <v>0</v>
      </c>
      <c r="AC12" s="28" t="e">
        <f t="shared" si="21"/>
        <v>#REF!</v>
      </c>
      <c r="AD12" s="55" t="e">
        <f t="shared" si="22"/>
        <v>#REF!</v>
      </c>
      <c r="AG12" s="61" t="str">
        <f t="shared" si="23"/>
        <v>003</v>
      </c>
      <c r="AH12" s="62" t="str">
        <f t="shared" si="24"/>
        <v>Acushnet</v>
      </c>
      <c r="AI12" s="63">
        <f t="shared" si="25"/>
        <v>0.48208150964902424</v>
      </c>
      <c r="AJ12" s="64">
        <f t="shared" si="4"/>
        <v>48.21</v>
      </c>
      <c r="AK12" s="63">
        <f t="shared" si="26"/>
        <v>4.1200000000000001E-2</v>
      </c>
      <c r="AL12" s="57" t="e">
        <f t="shared" si="5"/>
        <v>#REF!</v>
      </c>
      <c r="AM12" s="65" t="e">
        <f t="shared" si="27"/>
        <v>#REF!</v>
      </c>
      <c r="AR12" s="49"/>
    </row>
    <row r="13" spans="1:44" ht="12.75" customHeight="1" x14ac:dyDescent="0.3">
      <c r="A13" s="48">
        <v>4</v>
      </c>
      <c r="B13" s="48" t="s">
        <v>67</v>
      </c>
      <c r="C13" s="49">
        <v>787768000</v>
      </c>
      <c r="D13" s="49">
        <f t="shared" si="1"/>
        <v>1820543.789530369</v>
      </c>
      <c r="E13" s="59">
        <v>217633000</v>
      </c>
      <c r="F13" s="49">
        <f t="shared" si="28"/>
        <v>2434896.8688040809</v>
      </c>
      <c r="G13" s="49">
        <f t="shared" si="2"/>
        <v>4255441</v>
      </c>
      <c r="H13" s="50">
        <v>17082630.561032176</v>
      </c>
      <c r="I13" s="51">
        <f t="shared" si="6"/>
        <v>0.24910923319428593</v>
      </c>
      <c r="J13" s="28">
        <f t="shared" si="7"/>
        <v>204991567</v>
      </c>
      <c r="K13" s="28">
        <f t="shared" si="8"/>
        <v>4255441</v>
      </c>
      <c r="L13" s="52">
        <f t="shared" si="9"/>
        <v>24.91</v>
      </c>
      <c r="M13" s="91"/>
      <c r="N13" s="53">
        <v>4998529</v>
      </c>
      <c r="O13" s="54">
        <v>3.44E-2</v>
      </c>
      <c r="P13" s="28">
        <f t="shared" si="10"/>
        <v>5170478</v>
      </c>
      <c r="Q13" s="55">
        <f t="shared" si="11"/>
        <v>30.267457822301502</v>
      </c>
      <c r="R13" s="55">
        <f t="shared" si="12"/>
        <v>0</v>
      </c>
      <c r="S13" s="56">
        <f t="shared" si="13"/>
        <v>0</v>
      </c>
      <c r="T13" s="28">
        <f t="shared" si="14"/>
        <v>0</v>
      </c>
      <c r="U13" s="57">
        <f t="shared" si="15"/>
        <v>915037</v>
      </c>
      <c r="V13" s="57" t="e">
        <f t="shared" si="3"/>
        <v>#REF!</v>
      </c>
      <c r="W13" s="57">
        <f t="shared" si="16"/>
        <v>0</v>
      </c>
      <c r="X13" s="50" t="e">
        <f t="shared" si="17"/>
        <v>#REF!</v>
      </c>
      <c r="Y13" s="58" t="e">
        <f t="shared" si="18"/>
        <v>#REF!</v>
      </c>
      <c r="AA13" s="28">
        <f t="shared" si="19"/>
        <v>0</v>
      </c>
      <c r="AB13" s="28">
        <f t="shared" si="20"/>
        <v>0</v>
      </c>
      <c r="AC13" s="28" t="e">
        <f t="shared" si="21"/>
        <v>#REF!</v>
      </c>
      <c r="AD13" s="55" t="e">
        <f t="shared" si="22"/>
        <v>#REF!</v>
      </c>
      <c r="AG13" s="61" t="str">
        <f t="shared" si="23"/>
        <v>004</v>
      </c>
      <c r="AH13" s="62" t="str">
        <f t="shared" si="24"/>
        <v>Adams</v>
      </c>
      <c r="AI13" s="63">
        <f t="shared" si="25"/>
        <v>0.24910923319428593</v>
      </c>
      <c r="AJ13" s="64">
        <f t="shared" si="4"/>
        <v>24.91</v>
      </c>
      <c r="AK13" s="63">
        <f t="shared" si="26"/>
        <v>3.44E-2</v>
      </c>
      <c r="AL13" s="57" t="e">
        <f t="shared" si="5"/>
        <v>#REF!</v>
      </c>
      <c r="AM13" s="65" t="e">
        <f t="shared" si="27"/>
        <v>#REF!</v>
      </c>
      <c r="AR13" s="49"/>
    </row>
    <row r="14" spans="1:44" ht="12.75" customHeight="1" x14ac:dyDescent="0.3">
      <c r="A14" s="48">
        <v>5</v>
      </c>
      <c r="B14" s="48" t="s">
        <v>68</v>
      </c>
      <c r="C14" s="49">
        <v>4389799200</v>
      </c>
      <c r="D14" s="49">
        <f t="shared" si="1"/>
        <v>10144892.494802253</v>
      </c>
      <c r="E14" s="59">
        <v>1058823000</v>
      </c>
      <c r="F14" s="49">
        <f t="shared" si="28"/>
        <v>11846203.5046052</v>
      </c>
      <c r="G14" s="49">
        <f t="shared" si="2"/>
        <v>21991096</v>
      </c>
      <c r="H14" s="50">
        <v>55345476.310000002</v>
      </c>
      <c r="I14" s="51">
        <f t="shared" si="6"/>
        <v>0.39734224847617</v>
      </c>
      <c r="J14" s="28">
        <f t="shared" si="7"/>
        <v>664145716</v>
      </c>
      <c r="K14" s="28">
        <f t="shared" si="8"/>
        <v>21991096</v>
      </c>
      <c r="L14" s="52">
        <f t="shared" si="9"/>
        <v>39.729999999999997</v>
      </c>
      <c r="M14" s="91"/>
      <c r="N14" s="53">
        <v>26903037</v>
      </c>
      <c r="O14" s="54">
        <v>3.5799999999999998E-2</v>
      </c>
      <c r="P14" s="28">
        <f t="shared" si="10"/>
        <v>27866166</v>
      </c>
      <c r="Q14" s="55">
        <f t="shared" si="11"/>
        <v>50.349491698140916</v>
      </c>
      <c r="R14" s="55">
        <f t="shared" si="12"/>
        <v>0</v>
      </c>
      <c r="S14" s="56">
        <f t="shared" si="13"/>
        <v>0</v>
      </c>
      <c r="T14" s="28">
        <f t="shared" si="14"/>
        <v>0</v>
      </c>
      <c r="U14" s="57">
        <f t="shared" si="15"/>
        <v>5875070</v>
      </c>
      <c r="V14" s="57" t="e">
        <f t="shared" si="3"/>
        <v>#REF!</v>
      </c>
      <c r="W14" s="57">
        <f t="shared" si="16"/>
        <v>0</v>
      </c>
      <c r="X14" s="50" t="e">
        <f t="shared" si="17"/>
        <v>#REF!</v>
      </c>
      <c r="Y14" s="58" t="e">
        <f t="shared" si="18"/>
        <v>#REF!</v>
      </c>
      <c r="AA14" s="28">
        <f t="shared" si="19"/>
        <v>0</v>
      </c>
      <c r="AB14" s="28">
        <f t="shared" si="20"/>
        <v>0</v>
      </c>
      <c r="AC14" s="28" t="e">
        <f t="shared" si="21"/>
        <v>#REF!</v>
      </c>
      <c r="AD14" s="55" t="e">
        <f t="shared" si="22"/>
        <v>#REF!</v>
      </c>
      <c r="AG14" s="61" t="str">
        <f t="shared" si="23"/>
        <v>005</v>
      </c>
      <c r="AH14" s="62" t="str">
        <f t="shared" si="24"/>
        <v>Agawam</v>
      </c>
      <c r="AI14" s="63">
        <f t="shared" si="25"/>
        <v>0.39734224847617</v>
      </c>
      <c r="AJ14" s="64">
        <f t="shared" si="4"/>
        <v>39.729999999999997</v>
      </c>
      <c r="AK14" s="63">
        <f t="shared" si="26"/>
        <v>3.5799999999999998E-2</v>
      </c>
      <c r="AL14" s="57" t="e">
        <f t="shared" si="5"/>
        <v>#REF!</v>
      </c>
      <c r="AM14" s="65" t="e">
        <f t="shared" si="27"/>
        <v>#REF!</v>
      </c>
      <c r="AR14" s="49"/>
    </row>
    <row r="15" spans="1:44" ht="12.75" customHeight="1" x14ac:dyDescent="0.3">
      <c r="A15" s="48">
        <v>6</v>
      </c>
      <c r="B15" s="48" t="s">
        <v>69</v>
      </c>
      <c r="C15" s="49">
        <v>387943300</v>
      </c>
      <c r="D15" s="49">
        <f t="shared" si="1"/>
        <v>896542.84701195883</v>
      </c>
      <c r="E15" s="59">
        <v>22392000</v>
      </c>
      <c r="F15" s="49">
        <f t="shared" si="28"/>
        <v>250523.63697720924</v>
      </c>
      <c r="G15" s="49">
        <f t="shared" si="2"/>
        <v>1147066</v>
      </c>
      <c r="H15" s="50">
        <v>307313.01633393567</v>
      </c>
      <c r="I15" s="51">
        <f t="shared" si="6"/>
        <v>3.7325656221263444</v>
      </c>
      <c r="J15" s="28">
        <f t="shared" si="7"/>
        <v>3687756</v>
      </c>
      <c r="K15" s="28">
        <f t="shared" si="8"/>
        <v>1147066</v>
      </c>
      <c r="L15" s="52">
        <f t="shared" si="9"/>
        <v>373.26</v>
      </c>
      <c r="M15" s="91"/>
      <c r="N15" s="53">
        <v>230207</v>
      </c>
      <c r="O15" s="54">
        <v>3.3500000000000002E-2</v>
      </c>
      <c r="P15" s="28">
        <f t="shared" si="10"/>
        <v>237919</v>
      </c>
      <c r="Q15" s="55">
        <f t="shared" si="11"/>
        <v>77.419109297170152</v>
      </c>
      <c r="R15" s="55">
        <f t="shared" si="12"/>
        <v>295.84089070282982</v>
      </c>
      <c r="S15" s="56">
        <f t="shared" si="13"/>
        <v>0.02</v>
      </c>
      <c r="T15" s="28">
        <f t="shared" si="14"/>
        <v>4604</v>
      </c>
      <c r="U15" s="57">
        <f t="shared" si="15"/>
        <v>0</v>
      </c>
      <c r="V15" s="57" t="e">
        <f t="shared" si="3"/>
        <v>#REF!</v>
      </c>
      <c r="W15" s="57">
        <f t="shared" si="16"/>
        <v>904543</v>
      </c>
      <c r="X15" s="50" t="e">
        <f t="shared" si="17"/>
        <v>#REF!</v>
      </c>
      <c r="Y15" s="58" t="e">
        <f t="shared" si="18"/>
        <v>#REF!</v>
      </c>
      <c r="AA15" s="28">
        <f t="shared" si="19"/>
        <v>-909147</v>
      </c>
      <c r="AB15" s="28">
        <f t="shared" si="20"/>
        <v>0</v>
      </c>
      <c r="AC15" s="28">
        <f t="shared" si="21"/>
        <v>0</v>
      </c>
      <c r="AD15" s="55" t="e">
        <f t="shared" si="22"/>
        <v>#REF!</v>
      </c>
      <c r="AG15" s="61" t="str">
        <f t="shared" si="23"/>
        <v>006</v>
      </c>
      <c r="AH15" s="62" t="str">
        <f t="shared" si="24"/>
        <v>Alford</v>
      </c>
      <c r="AI15" s="63">
        <f t="shared" si="25"/>
        <v>3.7325656221263444</v>
      </c>
      <c r="AJ15" s="64">
        <f t="shared" si="4"/>
        <v>373.26</v>
      </c>
      <c r="AK15" s="63">
        <f t="shared" si="26"/>
        <v>3.3500000000000002E-2</v>
      </c>
      <c r="AL15" s="57" t="e">
        <f t="shared" si="5"/>
        <v>#REF!</v>
      </c>
      <c r="AM15" s="65" t="e">
        <f t="shared" si="27"/>
        <v>#REF!</v>
      </c>
      <c r="AR15" s="49"/>
    </row>
    <row r="16" spans="1:44" ht="12.75" customHeight="1" x14ac:dyDescent="0.3">
      <c r="A16" s="48">
        <v>7</v>
      </c>
      <c r="B16" s="48" t="s">
        <v>70</v>
      </c>
      <c r="C16" s="49">
        <v>3931853000</v>
      </c>
      <c r="D16" s="49">
        <f t="shared" si="1"/>
        <v>9086571.8847380821</v>
      </c>
      <c r="E16" s="59">
        <v>807867000</v>
      </c>
      <c r="F16" s="49">
        <f t="shared" si="28"/>
        <v>9038486.0233059619</v>
      </c>
      <c r="G16" s="49">
        <f t="shared" si="2"/>
        <v>18125058</v>
      </c>
      <c r="H16" s="50">
        <v>30684451.231299974</v>
      </c>
      <c r="I16" s="51">
        <f t="shared" si="6"/>
        <v>0.59069193916400753</v>
      </c>
      <c r="J16" s="28">
        <f t="shared" si="7"/>
        <v>368213415</v>
      </c>
      <c r="K16" s="28">
        <f t="shared" si="8"/>
        <v>18125058</v>
      </c>
      <c r="L16" s="52">
        <f t="shared" si="9"/>
        <v>59.07</v>
      </c>
      <c r="M16" s="91"/>
      <c r="N16" s="53">
        <v>21058655</v>
      </c>
      <c r="O16" s="54">
        <v>3.1600000000000003E-2</v>
      </c>
      <c r="P16" s="28">
        <f t="shared" si="10"/>
        <v>21724108</v>
      </c>
      <c r="Q16" s="55">
        <f t="shared" si="11"/>
        <v>70.79842437540519</v>
      </c>
      <c r="R16" s="55">
        <f t="shared" si="12"/>
        <v>0</v>
      </c>
      <c r="S16" s="56">
        <f t="shared" si="13"/>
        <v>0</v>
      </c>
      <c r="T16" s="28">
        <f t="shared" si="14"/>
        <v>0</v>
      </c>
      <c r="U16" s="57">
        <f t="shared" si="15"/>
        <v>3599050</v>
      </c>
      <c r="V16" s="57" t="e">
        <f t="shared" si="3"/>
        <v>#REF!</v>
      </c>
      <c r="W16" s="57">
        <f t="shared" si="16"/>
        <v>0</v>
      </c>
      <c r="X16" s="50" t="e">
        <f t="shared" si="17"/>
        <v>#REF!</v>
      </c>
      <c r="Y16" s="58" t="e">
        <f t="shared" si="18"/>
        <v>#REF!</v>
      </c>
      <c r="AA16" s="28">
        <f t="shared" si="19"/>
        <v>0</v>
      </c>
      <c r="AB16" s="28">
        <f t="shared" si="20"/>
        <v>0</v>
      </c>
      <c r="AC16" s="28" t="e">
        <f t="shared" si="21"/>
        <v>#REF!</v>
      </c>
      <c r="AD16" s="55" t="e">
        <f t="shared" si="22"/>
        <v>#REF!</v>
      </c>
      <c r="AG16" s="61" t="str">
        <f t="shared" si="23"/>
        <v>007</v>
      </c>
      <c r="AH16" s="62" t="str">
        <f t="shared" si="24"/>
        <v>Amesbury</v>
      </c>
      <c r="AI16" s="63">
        <f t="shared" si="25"/>
        <v>0.59069193916400753</v>
      </c>
      <c r="AJ16" s="64">
        <f t="shared" si="4"/>
        <v>59.07</v>
      </c>
      <c r="AK16" s="63">
        <f t="shared" si="26"/>
        <v>3.1600000000000003E-2</v>
      </c>
      <c r="AL16" s="57" t="e">
        <f t="shared" si="5"/>
        <v>#REF!</v>
      </c>
      <c r="AM16" s="65" t="e">
        <f t="shared" si="27"/>
        <v>#REF!</v>
      </c>
      <c r="AR16" s="49"/>
    </row>
    <row r="17" spans="1:44" ht="12.75" customHeight="1" x14ac:dyDescent="0.3">
      <c r="A17" s="48">
        <v>8</v>
      </c>
      <c r="B17" s="48" t="s">
        <v>71</v>
      </c>
      <c r="C17" s="49">
        <v>3668642000</v>
      </c>
      <c r="D17" s="49">
        <f t="shared" si="1"/>
        <v>8478287.273804307</v>
      </c>
      <c r="E17" s="59">
        <v>882908000</v>
      </c>
      <c r="F17" s="49">
        <f t="shared" si="28"/>
        <v>9878051.2359893657</v>
      </c>
      <c r="G17" s="49">
        <f t="shared" si="2"/>
        <v>18356339</v>
      </c>
      <c r="H17" s="50">
        <v>29885938.08793328</v>
      </c>
      <c r="I17" s="51">
        <f t="shared" si="6"/>
        <v>0.61421324456974435</v>
      </c>
      <c r="J17" s="28">
        <f t="shared" si="7"/>
        <v>358631257</v>
      </c>
      <c r="K17" s="28">
        <f t="shared" si="8"/>
        <v>18356339</v>
      </c>
      <c r="L17" s="52">
        <f t="shared" si="9"/>
        <v>61.42</v>
      </c>
      <c r="M17" s="91"/>
      <c r="N17" s="53">
        <v>22613782</v>
      </c>
      <c r="O17" s="54">
        <v>3.9399999999999998E-2</v>
      </c>
      <c r="P17" s="28">
        <f t="shared" si="10"/>
        <v>23504765</v>
      </c>
      <c r="Q17" s="55">
        <f t="shared" si="11"/>
        <v>78.648242296567773</v>
      </c>
      <c r="R17" s="55">
        <f t="shared" si="12"/>
        <v>0</v>
      </c>
      <c r="S17" s="56">
        <f t="shared" si="13"/>
        <v>0</v>
      </c>
      <c r="T17" s="28">
        <f t="shared" si="14"/>
        <v>0</v>
      </c>
      <c r="U17" s="57">
        <f t="shared" si="15"/>
        <v>5148426</v>
      </c>
      <c r="V17" s="57" t="e">
        <f t="shared" si="3"/>
        <v>#REF!</v>
      </c>
      <c r="W17" s="57">
        <f t="shared" si="16"/>
        <v>0</v>
      </c>
      <c r="X17" s="50" t="e">
        <f t="shared" si="17"/>
        <v>#REF!</v>
      </c>
      <c r="Y17" s="58" t="e">
        <f t="shared" si="18"/>
        <v>#REF!</v>
      </c>
      <c r="AA17" s="28">
        <f t="shared" si="19"/>
        <v>0</v>
      </c>
      <c r="AB17" s="28">
        <f t="shared" si="20"/>
        <v>0</v>
      </c>
      <c r="AC17" s="28" t="e">
        <f t="shared" si="21"/>
        <v>#REF!</v>
      </c>
      <c r="AD17" s="55" t="e">
        <f t="shared" si="22"/>
        <v>#REF!</v>
      </c>
      <c r="AG17" s="61" t="str">
        <f t="shared" si="23"/>
        <v>008</v>
      </c>
      <c r="AH17" s="62" t="str">
        <f t="shared" si="24"/>
        <v>Amherst</v>
      </c>
      <c r="AI17" s="63">
        <f t="shared" si="25"/>
        <v>0.61421324456974435</v>
      </c>
      <c r="AJ17" s="64">
        <f t="shared" si="4"/>
        <v>61.42</v>
      </c>
      <c r="AK17" s="63">
        <f t="shared" si="26"/>
        <v>3.9399999999999998E-2</v>
      </c>
      <c r="AL17" s="57" t="e">
        <f t="shared" si="5"/>
        <v>#REF!</v>
      </c>
      <c r="AM17" s="65" t="e">
        <f t="shared" si="27"/>
        <v>#REF!</v>
      </c>
      <c r="AR17" s="49"/>
    </row>
    <row r="18" spans="1:44" ht="12.75" customHeight="1" x14ac:dyDescent="0.3">
      <c r="A18" s="48">
        <v>9</v>
      </c>
      <c r="B18" s="48" t="s">
        <v>72</v>
      </c>
      <c r="C18" s="49">
        <v>13020574200</v>
      </c>
      <c r="D18" s="49">
        <f t="shared" si="1"/>
        <v>30090744.351039078</v>
      </c>
      <c r="E18" s="59">
        <v>3678643000</v>
      </c>
      <c r="F18" s="49">
        <f t="shared" si="28"/>
        <v>41156976.755124688</v>
      </c>
      <c r="G18" s="49">
        <f t="shared" si="2"/>
        <v>71247721</v>
      </c>
      <c r="H18" s="50">
        <v>77212476.744552419</v>
      </c>
      <c r="I18" s="51">
        <f t="shared" si="6"/>
        <v>0.92274880957016769</v>
      </c>
      <c r="J18" s="28">
        <f t="shared" si="7"/>
        <v>926549721</v>
      </c>
      <c r="K18" s="28">
        <f t="shared" si="8"/>
        <v>71247721</v>
      </c>
      <c r="L18" s="52">
        <f t="shared" si="9"/>
        <v>92.27</v>
      </c>
      <c r="M18" s="91"/>
      <c r="N18" s="53">
        <v>60941894</v>
      </c>
      <c r="O18" s="54">
        <v>3.6400000000000002E-2</v>
      </c>
      <c r="P18" s="28">
        <f t="shared" si="10"/>
        <v>63160179</v>
      </c>
      <c r="Q18" s="55">
        <f t="shared" si="11"/>
        <v>81.800483112279068</v>
      </c>
      <c r="R18" s="55">
        <f t="shared" si="12"/>
        <v>10.469516887720928</v>
      </c>
      <c r="S18" s="56">
        <f t="shared" si="13"/>
        <v>0.02</v>
      </c>
      <c r="T18" s="28">
        <f t="shared" si="14"/>
        <v>1218838</v>
      </c>
      <c r="U18" s="57">
        <f t="shared" si="15"/>
        <v>0</v>
      </c>
      <c r="V18" s="57" t="e">
        <f t="shared" si="3"/>
        <v>#REF!</v>
      </c>
      <c r="W18" s="57">
        <f t="shared" si="16"/>
        <v>0</v>
      </c>
      <c r="X18" s="50" t="e">
        <f t="shared" si="17"/>
        <v>#REF!</v>
      </c>
      <c r="Y18" s="58" t="e">
        <f t="shared" si="18"/>
        <v>#REF!</v>
      </c>
      <c r="AA18" s="28">
        <f t="shared" si="19"/>
        <v>-8087542</v>
      </c>
      <c r="AB18" s="28">
        <f t="shared" si="20"/>
        <v>-6868704</v>
      </c>
      <c r="AC18" s="28">
        <f t="shared" si="21"/>
        <v>0</v>
      </c>
      <c r="AD18" s="55" t="e">
        <f t="shared" si="22"/>
        <v>#REF!</v>
      </c>
      <c r="AG18" s="61" t="str">
        <f t="shared" si="23"/>
        <v>009</v>
      </c>
      <c r="AH18" s="62" t="str">
        <f t="shared" si="24"/>
        <v>Andover</v>
      </c>
      <c r="AI18" s="63">
        <f t="shared" si="25"/>
        <v>0.92274880957016769</v>
      </c>
      <c r="AJ18" s="64">
        <f t="shared" si="4"/>
        <v>92.27</v>
      </c>
      <c r="AK18" s="63">
        <f t="shared" si="26"/>
        <v>3.6400000000000002E-2</v>
      </c>
      <c r="AL18" s="57" t="e">
        <f t="shared" si="5"/>
        <v>#REF!</v>
      </c>
      <c r="AM18" s="65" t="e">
        <f t="shared" si="27"/>
        <v>#REF!</v>
      </c>
      <c r="AR18" s="49"/>
    </row>
    <row r="19" spans="1:44" ht="12.75" customHeight="1" x14ac:dyDescent="0.3">
      <c r="A19" s="48">
        <v>10</v>
      </c>
      <c r="B19" s="48" t="s">
        <v>73</v>
      </c>
      <c r="C19" s="49">
        <v>15892875700</v>
      </c>
      <c r="D19" s="49">
        <f t="shared" si="1"/>
        <v>36728676.657865152</v>
      </c>
      <c r="E19" s="59">
        <v>3746889000</v>
      </c>
      <c r="F19" s="49">
        <f t="shared" si="28"/>
        <v>41920518.918805763</v>
      </c>
      <c r="G19" s="49">
        <f t="shared" si="2"/>
        <v>78649196</v>
      </c>
      <c r="H19" s="50">
        <v>85832975.646133348</v>
      </c>
      <c r="I19" s="51">
        <f t="shared" si="6"/>
        <v>0.91630513107514566</v>
      </c>
      <c r="J19" s="28">
        <f t="shared" si="7"/>
        <v>1029995708</v>
      </c>
      <c r="K19" s="28">
        <f t="shared" si="8"/>
        <v>78649196</v>
      </c>
      <c r="L19" s="52">
        <f t="shared" si="9"/>
        <v>91.63</v>
      </c>
      <c r="M19" s="91"/>
      <c r="N19" s="53">
        <v>62323899</v>
      </c>
      <c r="O19" s="54">
        <v>3.5900000000000001E-2</v>
      </c>
      <c r="P19" s="28">
        <f t="shared" si="10"/>
        <v>64561327</v>
      </c>
      <c r="Q19" s="55">
        <f t="shared" si="11"/>
        <v>75.217393448141976</v>
      </c>
      <c r="R19" s="55">
        <f t="shared" si="12"/>
        <v>16.412606551858019</v>
      </c>
      <c r="S19" s="56">
        <f t="shared" si="13"/>
        <v>0.02</v>
      </c>
      <c r="T19" s="28">
        <f t="shared" si="14"/>
        <v>1246478</v>
      </c>
      <c r="U19" s="57">
        <f t="shared" si="15"/>
        <v>0</v>
      </c>
      <c r="V19" s="57" t="e">
        <f t="shared" si="3"/>
        <v>#REF!</v>
      </c>
      <c r="W19" s="57">
        <f t="shared" si="16"/>
        <v>0</v>
      </c>
      <c r="X19" s="50" t="e">
        <f t="shared" si="17"/>
        <v>#REF!</v>
      </c>
      <c r="Y19" s="58" t="e">
        <f t="shared" si="18"/>
        <v>#REF!</v>
      </c>
      <c r="AA19" s="28">
        <f t="shared" si="19"/>
        <v>-14087869</v>
      </c>
      <c r="AB19" s="28">
        <f t="shared" si="20"/>
        <v>-12841391</v>
      </c>
      <c r="AC19" s="28">
        <f t="shared" si="21"/>
        <v>0</v>
      </c>
      <c r="AD19" s="55" t="e">
        <f t="shared" si="22"/>
        <v>#REF!</v>
      </c>
      <c r="AG19" s="61" t="str">
        <f t="shared" si="23"/>
        <v>010</v>
      </c>
      <c r="AH19" s="62" t="str">
        <f t="shared" si="24"/>
        <v>Arlington</v>
      </c>
      <c r="AI19" s="63">
        <f t="shared" si="25"/>
        <v>0.91630513107514566</v>
      </c>
      <c r="AJ19" s="64">
        <f t="shared" si="4"/>
        <v>91.63</v>
      </c>
      <c r="AK19" s="63">
        <f t="shared" si="26"/>
        <v>3.5900000000000001E-2</v>
      </c>
      <c r="AL19" s="57" t="e">
        <f t="shared" si="5"/>
        <v>#REF!</v>
      </c>
      <c r="AM19" s="65" t="e">
        <f t="shared" si="27"/>
        <v>#REF!</v>
      </c>
      <c r="AR19" s="49"/>
    </row>
    <row r="20" spans="1:44" ht="12.75" customHeight="1" x14ac:dyDescent="0.3">
      <c r="A20" s="48">
        <v>11</v>
      </c>
      <c r="B20" s="48" t="s">
        <v>74</v>
      </c>
      <c r="C20" s="49">
        <v>1146544100</v>
      </c>
      <c r="D20" s="49">
        <f t="shared" si="1"/>
        <v>2649680.7952058045</v>
      </c>
      <c r="E20" s="59">
        <v>262873000</v>
      </c>
      <c r="F20" s="49">
        <f t="shared" si="28"/>
        <v>2941045.9102853667</v>
      </c>
      <c r="G20" s="49">
        <f t="shared" si="2"/>
        <v>5590727</v>
      </c>
      <c r="H20" s="50">
        <v>14937726.533095839</v>
      </c>
      <c r="I20" s="51">
        <f t="shared" si="6"/>
        <v>0.37426893494222535</v>
      </c>
      <c r="J20" s="28">
        <f t="shared" si="7"/>
        <v>179252718</v>
      </c>
      <c r="K20" s="28">
        <f t="shared" si="8"/>
        <v>5590727</v>
      </c>
      <c r="L20" s="52">
        <f t="shared" si="9"/>
        <v>37.43</v>
      </c>
      <c r="M20" s="91"/>
      <c r="N20" s="53">
        <v>6564150</v>
      </c>
      <c r="O20" s="54">
        <v>3.4700000000000002E-2</v>
      </c>
      <c r="P20" s="28">
        <f t="shared" si="10"/>
        <v>6791926</v>
      </c>
      <c r="Q20" s="55">
        <f t="shared" si="11"/>
        <v>45.468271125140056</v>
      </c>
      <c r="R20" s="55">
        <f t="shared" si="12"/>
        <v>0</v>
      </c>
      <c r="S20" s="56">
        <f t="shared" si="13"/>
        <v>0</v>
      </c>
      <c r="T20" s="28">
        <f t="shared" si="14"/>
        <v>0</v>
      </c>
      <c r="U20" s="57">
        <f t="shared" si="15"/>
        <v>1201199</v>
      </c>
      <c r="V20" s="57" t="e">
        <f t="shared" si="3"/>
        <v>#REF!</v>
      </c>
      <c r="W20" s="57">
        <f t="shared" si="16"/>
        <v>0</v>
      </c>
      <c r="X20" s="50" t="e">
        <f t="shared" si="17"/>
        <v>#REF!</v>
      </c>
      <c r="Y20" s="58" t="e">
        <f t="shared" si="18"/>
        <v>#REF!</v>
      </c>
      <c r="AA20" s="28">
        <f t="shared" si="19"/>
        <v>0</v>
      </c>
      <c r="AB20" s="28">
        <f t="shared" si="20"/>
        <v>0</v>
      </c>
      <c r="AC20" s="28" t="e">
        <f t="shared" si="21"/>
        <v>#REF!</v>
      </c>
      <c r="AD20" s="55" t="e">
        <f t="shared" si="22"/>
        <v>#REF!</v>
      </c>
      <c r="AG20" s="61" t="str">
        <f t="shared" si="23"/>
        <v>011</v>
      </c>
      <c r="AH20" s="62" t="str">
        <f t="shared" si="24"/>
        <v>Ashburnham</v>
      </c>
      <c r="AI20" s="63">
        <f t="shared" si="25"/>
        <v>0.37426893494222535</v>
      </c>
      <c r="AJ20" s="64">
        <f t="shared" si="4"/>
        <v>37.43</v>
      </c>
      <c r="AK20" s="63">
        <f t="shared" si="26"/>
        <v>3.4700000000000002E-2</v>
      </c>
      <c r="AL20" s="57" t="e">
        <f t="shared" si="5"/>
        <v>#REF!</v>
      </c>
      <c r="AM20" s="65" t="e">
        <f t="shared" si="27"/>
        <v>#REF!</v>
      </c>
      <c r="AR20" s="49"/>
    </row>
    <row r="21" spans="1:44" ht="12.75" customHeight="1" x14ac:dyDescent="0.3">
      <c r="A21" s="48">
        <v>12</v>
      </c>
      <c r="B21" s="48" t="s">
        <v>75</v>
      </c>
      <c r="C21" s="49">
        <v>545913500</v>
      </c>
      <c r="D21" s="49">
        <f t="shared" si="1"/>
        <v>1261614.3738331425</v>
      </c>
      <c r="E21" s="59">
        <v>129201000</v>
      </c>
      <c r="F21" s="49">
        <f t="shared" si="28"/>
        <v>1445511.9873656847</v>
      </c>
      <c r="G21" s="49">
        <f t="shared" si="2"/>
        <v>2707126</v>
      </c>
      <c r="H21" s="50">
        <v>6152994.3525732784</v>
      </c>
      <c r="I21" s="51">
        <f t="shared" si="6"/>
        <v>0.43996887448268784</v>
      </c>
      <c r="J21" s="28">
        <f t="shared" si="7"/>
        <v>73835932</v>
      </c>
      <c r="K21" s="28">
        <f t="shared" si="8"/>
        <v>2707126</v>
      </c>
      <c r="L21" s="52">
        <f t="shared" si="9"/>
        <v>44</v>
      </c>
      <c r="M21" s="91"/>
      <c r="N21" s="53">
        <v>3158913</v>
      </c>
      <c r="O21" s="54">
        <v>2.46E-2</v>
      </c>
      <c r="P21" s="28">
        <f t="shared" si="10"/>
        <v>3236622</v>
      </c>
      <c r="Q21" s="55">
        <f t="shared" si="11"/>
        <v>52.602388602004716</v>
      </c>
      <c r="R21" s="55">
        <f t="shared" si="12"/>
        <v>0</v>
      </c>
      <c r="S21" s="56">
        <f t="shared" si="13"/>
        <v>0</v>
      </c>
      <c r="T21" s="28">
        <f t="shared" si="14"/>
        <v>0</v>
      </c>
      <c r="U21" s="57">
        <f t="shared" si="15"/>
        <v>529496</v>
      </c>
      <c r="V21" s="57" t="e">
        <f t="shared" si="3"/>
        <v>#REF!</v>
      </c>
      <c r="W21" s="57">
        <f t="shared" si="16"/>
        <v>0</v>
      </c>
      <c r="X21" s="50" t="e">
        <f t="shared" si="17"/>
        <v>#REF!</v>
      </c>
      <c r="Y21" s="58" t="e">
        <f t="shared" si="18"/>
        <v>#REF!</v>
      </c>
      <c r="AA21" s="28">
        <f t="shared" si="19"/>
        <v>0</v>
      </c>
      <c r="AB21" s="28">
        <f t="shared" si="20"/>
        <v>0</v>
      </c>
      <c r="AC21" s="28" t="e">
        <f t="shared" si="21"/>
        <v>#REF!</v>
      </c>
      <c r="AD21" s="55" t="e">
        <f t="shared" si="22"/>
        <v>#REF!</v>
      </c>
      <c r="AG21" s="61" t="str">
        <f t="shared" si="23"/>
        <v>012</v>
      </c>
      <c r="AH21" s="62" t="str">
        <f t="shared" si="24"/>
        <v>Ashby</v>
      </c>
      <c r="AI21" s="63">
        <f t="shared" si="25"/>
        <v>0.43996887448268784</v>
      </c>
      <c r="AJ21" s="64">
        <f t="shared" si="4"/>
        <v>44</v>
      </c>
      <c r="AK21" s="63">
        <f t="shared" si="26"/>
        <v>2.46E-2</v>
      </c>
      <c r="AL21" s="57" t="e">
        <f t="shared" si="5"/>
        <v>#REF!</v>
      </c>
      <c r="AM21" s="65" t="e">
        <f t="shared" si="27"/>
        <v>#REF!</v>
      </c>
      <c r="AR21" s="49"/>
    </row>
    <row r="22" spans="1:44" ht="12.75" customHeight="1" x14ac:dyDescent="0.3">
      <c r="A22" s="48">
        <v>13</v>
      </c>
      <c r="B22" s="48" t="s">
        <v>76</v>
      </c>
      <c r="C22" s="49">
        <v>400637000</v>
      </c>
      <c r="D22" s="49">
        <f t="shared" si="1"/>
        <v>925878.18013181339</v>
      </c>
      <c r="E22" s="59">
        <v>57538000</v>
      </c>
      <c r="F22" s="49">
        <f t="shared" si="28"/>
        <v>643740.13149315235</v>
      </c>
      <c r="G22" s="49">
        <f t="shared" si="2"/>
        <v>1569618</v>
      </c>
      <c r="H22" s="50">
        <v>2409798.6600216939</v>
      </c>
      <c r="I22" s="51">
        <f t="shared" si="6"/>
        <v>0.65134819188000947</v>
      </c>
      <c r="J22" s="28">
        <f t="shared" si="7"/>
        <v>28917584</v>
      </c>
      <c r="K22" s="28">
        <f t="shared" si="8"/>
        <v>1569618</v>
      </c>
      <c r="L22" s="52">
        <f t="shared" si="9"/>
        <v>65.13</v>
      </c>
      <c r="M22" s="91"/>
      <c r="N22" s="53">
        <v>1721153</v>
      </c>
      <c r="O22" s="54">
        <v>5.1200000000000002E-2</v>
      </c>
      <c r="P22" s="28">
        <f t="shared" si="10"/>
        <v>1809276</v>
      </c>
      <c r="Q22" s="55">
        <f t="shared" si="11"/>
        <v>75.079965393611445</v>
      </c>
      <c r="R22" s="55">
        <f t="shared" si="12"/>
        <v>0</v>
      </c>
      <c r="S22" s="56">
        <f t="shared" si="13"/>
        <v>0</v>
      </c>
      <c r="T22" s="28">
        <f t="shared" si="14"/>
        <v>0</v>
      </c>
      <c r="U22" s="57">
        <f t="shared" si="15"/>
        <v>239658</v>
      </c>
      <c r="V22" s="57" t="e">
        <f t="shared" si="3"/>
        <v>#REF!</v>
      </c>
      <c r="W22" s="57">
        <f t="shared" si="16"/>
        <v>0</v>
      </c>
      <c r="X22" s="50" t="e">
        <f t="shared" si="17"/>
        <v>#REF!</v>
      </c>
      <c r="Y22" s="58" t="e">
        <f t="shared" si="18"/>
        <v>#REF!</v>
      </c>
      <c r="AA22" s="28">
        <f t="shared" si="19"/>
        <v>0</v>
      </c>
      <c r="AB22" s="28">
        <f t="shared" si="20"/>
        <v>0</v>
      </c>
      <c r="AC22" s="28" t="e">
        <f t="shared" si="21"/>
        <v>#REF!</v>
      </c>
      <c r="AD22" s="55" t="e">
        <f t="shared" si="22"/>
        <v>#REF!</v>
      </c>
      <c r="AG22" s="61" t="str">
        <f t="shared" si="23"/>
        <v>013</v>
      </c>
      <c r="AH22" s="62" t="str">
        <f t="shared" si="24"/>
        <v>Ashfield</v>
      </c>
      <c r="AI22" s="63">
        <f t="shared" si="25"/>
        <v>0.65134819188000947</v>
      </c>
      <c r="AJ22" s="64">
        <f t="shared" si="4"/>
        <v>65.13</v>
      </c>
      <c r="AK22" s="63">
        <f t="shared" si="26"/>
        <v>5.1200000000000002E-2</v>
      </c>
      <c r="AL22" s="57" t="e">
        <f t="shared" si="5"/>
        <v>#REF!</v>
      </c>
      <c r="AM22" s="65" t="e">
        <f t="shared" si="27"/>
        <v>#REF!</v>
      </c>
      <c r="AR22" s="49"/>
    </row>
    <row r="23" spans="1:44" ht="12.75" customHeight="1" x14ac:dyDescent="0.3">
      <c r="A23" s="48">
        <v>14</v>
      </c>
      <c r="B23" s="48" t="s">
        <v>77</v>
      </c>
      <c r="C23" s="49">
        <v>4577634400</v>
      </c>
      <c r="D23" s="49">
        <f t="shared" si="1"/>
        <v>10578982.489337694</v>
      </c>
      <c r="E23" s="59">
        <v>1195135000</v>
      </c>
      <c r="F23" s="49">
        <f t="shared" si="28"/>
        <v>13371273.976364639</v>
      </c>
      <c r="G23" s="49">
        <f t="shared" si="2"/>
        <v>23950256</v>
      </c>
      <c r="H23" s="50">
        <v>40626166.001674198</v>
      </c>
      <c r="I23" s="51">
        <f t="shared" si="6"/>
        <v>0.58952784269657676</v>
      </c>
      <c r="J23" s="28">
        <f t="shared" si="7"/>
        <v>487513992</v>
      </c>
      <c r="K23" s="28">
        <f t="shared" si="8"/>
        <v>23950256</v>
      </c>
      <c r="L23" s="52">
        <f t="shared" si="9"/>
        <v>58.95</v>
      </c>
      <c r="M23" s="91"/>
      <c r="N23" s="53">
        <v>27827884</v>
      </c>
      <c r="O23" s="54">
        <v>4.2700000000000002E-2</v>
      </c>
      <c r="P23" s="28">
        <f t="shared" si="10"/>
        <v>29016135</v>
      </c>
      <c r="Q23" s="55">
        <f t="shared" si="11"/>
        <v>71.422282375364318</v>
      </c>
      <c r="R23" s="55">
        <f t="shared" si="12"/>
        <v>0</v>
      </c>
      <c r="S23" s="56">
        <f t="shared" si="13"/>
        <v>0</v>
      </c>
      <c r="T23" s="28">
        <f t="shared" si="14"/>
        <v>0</v>
      </c>
      <c r="U23" s="57">
        <f t="shared" si="15"/>
        <v>5065879</v>
      </c>
      <c r="V23" s="57" t="e">
        <f t="shared" si="3"/>
        <v>#REF!</v>
      </c>
      <c r="W23" s="57">
        <f t="shared" si="16"/>
        <v>0</v>
      </c>
      <c r="X23" s="50" t="e">
        <f t="shared" si="17"/>
        <v>#REF!</v>
      </c>
      <c r="Y23" s="58" t="e">
        <f t="shared" si="18"/>
        <v>#REF!</v>
      </c>
      <c r="AA23" s="28">
        <f t="shared" si="19"/>
        <v>0</v>
      </c>
      <c r="AB23" s="28">
        <f t="shared" si="20"/>
        <v>0</v>
      </c>
      <c r="AC23" s="28" t="e">
        <f t="shared" si="21"/>
        <v>#REF!</v>
      </c>
      <c r="AD23" s="55" t="e">
        <f t="shared" si="22"/>
        <v>#REF!</v>
      </c>
      <c r="AG23" s="61" t="str">
        <f t="shared" si="23"/>
        <v>014</v>
      </c>
      <c r="AH23" s="62" t="str">
        <f t="shared" si="24"/>
        <v>Ashland</v>
      </c>
      <c r="AI23" s="63">
        <f t="shared" si="25"/>
        <v>0.58952784269657676</v>
      </c>
      <c r="AJ23" s="64">
        <f t="shared" si="4"/>
        <v>58.95</v>
      </c>
      <c r="AK23" s="63">
        <f t="shared" si="26"/>
        <v>4.2700000000000002E-2</v>
      </c>
      <c r="AL23" s="57" t="e">
        <f t="shared" si="5"/>
        <v>#REF!</v>
      </c>
      <c r="AM23" s="65" t="e">
        <f t="shared" si="27"/>
        <v>#REF!</v>
      </c>
      <c r="AR23" s="49"/>
    </row>
    <row r="24" spans="1:44" ht="12.75" customHeight="1" x14ac:dyDescent="0.3">
      <c r="A24" s="48">
        <v>15</v>
      </c>
      <c r="B24" s="48" t="s">
        <v>78</v>
      </c>
      <c r="C24" s="49">
        <v>1402924800</v>
      </c>
      <c r="D24" s="49">
        <f t="shared" si="1"/>
        <v>3242180.4793011835</v>
      </c>
      <c r="E24" s="59">
        <v>305220000</v>
      </c>
      <c r="F24" s="49">
        <f t="shared" si="28"/>
        <v>3414827.8169964189</v>
      </c>
      <c r="G24" s="49">
        <f t="shared" si="2"/>
        <v>6657008</v>
      </c>
      <c r="H24" s="50">
        <v>30815036.902891401</v>
      </c>
      <c r="I24" s="51">
        <f t="shared" si="6"/>
        <v>0.21603115456192645</v>
      </c>
      <c r="J24" s="28">
        <f t="shared" si="7"/>
        <v>369780443</v>
      </c>
      <c r="K24" s="28">
        <f t="shared" si="8"/>
        <v>6657008</v>
      </c>
      <c r="L24" s="52">
        <f t="shared" si="9"/>
        <v>21.6</v>
      </c>
      <c r="M24" s="91"/>
      <c r="N24" s="53">
        <v>4351573</v>
      </c>
      <c r="O24" s="54">
        <v>3.44E-2</v>
      </c>
      <c r="P24" s="28">
        <f t="shared" si="10"/>
        <v>4501267</v>
      </c>
      <c r="Q24" s="55">
        <f t="shared" si="11"/>
        <v>14.607371765235959</v>
      </c>
      <c r="R24" s="55">
        <f t="shared" si="12"/>
        <v>6.9926282347640427</v>
      </c>
      <c r="S24" s="56">
        <f t="shared" si="13"/>
        <v>0.01</v>
      </c>
      <c r="T24" s="28">
        <f t="shared" si="14"/>
        <v>43516</v>
      </c>
      <c r="U24" s="57">
        <f t="shared" si="15"/>
        <v>0</v>
      </c>
      <c r="V24" s="57" t="e">
        <f t="shared" si="3"/>
        <v>#REF!</v>
      </c>
      <c r="W24" s="57">
        <f t="shared" si="16"/>
        <v>0</v>
      </c>
      <c r="X24" s="50" t="e">
        <f t="shared" si="17"/>
        <v>#REF!</v>
      </c>
      <c r="Y24" s="58" t="e">
        <f t="shared" si="18"/>
        <v>#REF!</v>
      </c>
      <c r="AA24" s="28">
        <f t="shared" si="19"/>
        <v>-2155741</v>
      </c>
      <c r="AB24" s="28">
        <f t="shared" si="20"/>
        <v>-2112225</v>
      </c>
      <c r="AC24" s="28">
        <f t="shared" si="21"/>
        <v>0</v>
      </c>
      <c r="AD24" s="55" t="e">
        <f t="shared" si="22"/>
        <v>#REF!</v>
      </c>
      <c r="AG24" s="61" t="str">
        <f t="shared" si="23"/>
        <v>015</v>
      </c>
      <c r="AH24" s="62" t="str">
        <f t="shared" si="24"/>
        <v>Athol</v>
      </c>
      <c r="AI24" s="63">
        <f t="shared" si="25"/>
        <v>0.21603115456192645</v>
      </c>
      <c r="AJ24" s="64">
        <f t="shared" si="4"/>
        <v>21.6</v>
      </c>
      <c r="AK24" s="63">
        <f t="shared" si="26"/>
        <v>3.44E-2</v>
      </c>
      <c r="AL24" s="57" t="e">
        <f t="shared" si="5"/>
        <v>#REF!</v>
      </c>
      <c r="AM24" s="65" t="e">
        <f t="shared" si="27"/>
        <v>#REF!</v>
      </c>
      <c r="AR24" s="49"/>
    </row>
    <row r="25" spans="1:44" ht="12.75" customHeight="1" x14ac:dyDescent="0.3">
      <c r="A25" s="48">
        <v>16</v>
      </c>
      <c r="B25" s="48" t="s">
        <v>79</v>
      </c>
      <c r="C25" s="49">
        <v>7548473300</v>
      </c>
      <c r="D25" s="49">
        <f t="shared" si="1"/>
        <v>17444636.221261602</v>
      </c>
      <c r="E25" s="59">
        <v>1885460000</v>
      </c>
      <c r="F25" s="49">
        <f t="shared" si="28"/>
        <v>21094689.914927159</v>
      </c>
      <c r="G25" s="49">
        <f t="shared" si="2"/>
        <v>38539326</v>
      </c>
      <c r="H25" s="50">
        <v>110561020.68122762</v>
      </c>
      <c r="I25" s="51">
        <f t="shared" si="6"/>
        <v>0.34857968714957482</v>
      </c>
      <c r="J25" s="28">
        <f t="shared" si="7"/>
        <v>1326732248</v>
      </c>
      <c r="K25" s="28">
        <f t="shared" si="8"/>
        <v>38539326</v>
      </c>
      <c r="L25" s="52">
        <f t="shared" si="9"/>
        <v>34.86</v>
      </c>
      <c r="M25" s="91"/>
      <c r="N25" s="53">
        <v>46226314</v>
      </c>
      <c r="O25" s="54">
        <v>3.9E-2</v>
      </c>
      <c r="P25" s="28">
        <f t="shared" si="10"/>
        <v>48029140</v>
      </c>
      <c r="Q25" s="55">
        <f t="shared" si="11"/>
        <v>43.441295769581259</v>
      </c>
      <c r="R25" s="55">
        <f t="shared" si="12"/>
        <v>0</v>
      </c>
      <c r="S25" s="56">
        <f t="shared" si="13"/>
        <v>0</v>
      </c>
      <c r="T25" s="28">
        <f t="shared" si="14"/>
        <v>0</v>
      </c>
      <c r="U25" s="57">
        <f t="shared" si="15"/>
        <v>9489814</v>
      </c>
      <c r="V25" s="57" t="e">
        <f t="shared" si="3"/>
        <v>#REF!</v>
      </c>
      <c r="W25" s="57">
        <f t="shared" si="16"/>
        <v>0</v>
      </c>
      <c r="X25" s="50" t="e">
        <f t="shared" si="17"/>
        <v>#REF!</v>
      </c>
      <c r="Y25" s="58" t="e">
        <f t="shared" si="18"/>
        <v>#REF!</v>
      </c>
      <c r="AA25" s="28">
        <f t="shared" si="19"/>
        <v>0</v>
      </c>
      <c r="AB25" s="28">
        <f t="shared" si="20"/>
        <v>0</v>
      </c>
      <c r="AC25" s="28" t="e">
        <f t="shared" si="21"/>
        <v>#REF!</v>
      </c>
      <c r="AD25" s="55" t="e">
        <f t="shared" si="22"/>
        <v>#REF!</v>
      </c>
      <c r="AG25" s="61" t="str">
        <f t="shared" si="23"/>
        <v>016</v>
      </c>
      <c r="AH25" s="62" t="str">
        <f t="shared" si="24"/>
        <v>Attleboro</v>
      </c>
      <c r="AI25" s="63">
        <f t="shared" si="25"/>
        <v>0.34857968714957482</v>
      </c>
      <c r="AJ25" s="64">
        <f t="shared" si="4"/>
        <v>34.86</v>
      </c>
      <c r="AK25" s="63">
        <f t="shared" si="26"/>
        <v>3.9E-2</v>
      </c>
      <c r="AL25" s="57" t="e">
        <f t="shared" si="5"/>
        <v>#REF!</v>
      </c>
      <c r="AM25" s="65" t="e">
        <f t="shared" si="27"/>
        <v>#REF!</v>
      </c>
      <c r="AR25" s="49"/>
    </row>
    <row r="26" spans="1:44" ht="12.75" customHeight="1" x14ac:dyDescent="0.3">
      <c r="A26" s="48">
        <v>17</v>
      </c>
      <c r="B26" s="48" t="s">
        <v>80</v>
      </c>
      <c r="C26" s="49">
        <v>3312067000</v>
      </c>
      <c r="D26" s="49">
        <f t="shared" si="1"/>
        <v>7654237.043594663</v>
      </c>
      <c r="E26" s="59">
        <v>731439000</v>
      </c>
      <c r="F26" s="49">
        <f t="shared" si="28"/>
        <v>8183402.934395005</v>
      </c>
      <c r="G26" s="49">
        <f t="shared" si="2"/>
        <v>15837640</v>
      </c>
      <c r="H26" s="50">
        <v>36949143.159792535</v>
      </c>
      <c r="I26" s="51">
        <f t="shared" si="6"/>
        <v>0.42863348499064158</v>
      </c>
      <c r="J26" s="28">
        <f t="shared" si="7"/>
        <v>443389718</v>
      </c>
      <c r="K26" s="28">
        <f t="shared" si="8"/>
        <v>15837640</v>
      </c>
      <c r="L26" s="52">
        <f t="shared" si="9"/>
        <v>42.86</v>
      </c>
      <c r="M26" s="91"/>
      <c r="N26" s="53">
        <v>19238888</v>
      </c>
      <c r="O26" s="54">
        <v>4.7E-2</v>
      </c>
      <c r="P26" s="28">
        <f t="shared" si="10"/>
        <v>20143116</v>
      </c>
      <c r="Q26" s="55">
        <f t="shared" si="11"/>
        <v>54.515786503865172</v>
      </c>
      <c r="R26" s="55">
        <f t="shared" si="12"/>
        <v>0</v>
      </c>
      <c r="S26" s="56">
        <f t="shared" si="13"/>
        <v>0</v>
      </c>
      <c r="T26" s="28">
        <f t="shared" si="14"/>
        <v>0</v>
      </c>
      <c r="U26" s="57">
        <f t="shared" si="15"/>
        <v>4305476</v>
      </c>
      <c r="V26" s="57" t="e">
        <f t="shared" si="3"/>
        <v>#REF!</v>
      </c>
      <c r="W26" s="57">
        <f t="shared" si="16"/>
        <v>0</v>
      </c>
      <c r="X26" s="50" t="e">
        <f t="shared" si="17"/>
        <v>#REF!</v>
      </c>
      <c r="Y26" s="58" t="e">
        <f t="shared" si="18"/>
        <v>#REF!</v>
      </c>
      <c r="AA26" s="28">
        <f t="shared" si="19"/>
        <v>0</v>
      </c>
      <c r="AB26" s="28">
        <f t="shared" si="20"/>
        <v>0</v>
      </c>
      <c r="AC26" s="28" t="e">
        <f t="shared" si="21"/>
        <v>#REF!</v>
      </c>
      <c r="AD26" s="55" t="e">
        <f t="shared" si="22"/>
        <v>#REF!</v>
      </c>
      <c r="AG26" s="61" t="str">
        <f t="shared" si="23"/>
        <v>017</v>
      </c>
      <c r="AH26" s="62" t="str">
        <f t="shared" si="24"/>
        <v>Auburn</v>
      </c>
      <c r="AI26" s="63">
        <f t="shared" si="25"/>
        <v>0.42863348499064158</v>
      </c>
      <c r="AJ26" s="64">
        <f t="shared" si="4"/>
        <v>42.86</v>
      </c>
      <c r="AK26" s="63">
        <f t="shared" si="26"/>
        <v>4.7E-2</v>
      </c>
      <c r="AL26" s="57" t="e">
        <f t="shared" si="5"/>
        <v>#REF!</v>
      </c>
      <c r="AM26" s="65" t="e">
        <f t="shared" si="27"/>
        <v>#REF!</v>
      </c>
      <c r="AR26" s="49"/>
    </row>
    <row r="27" spans="1:44" ht="12.75" customHeight="1" x14ac:dyDescent="0.3">
      <c r="A27" s="48">
        <v>18</v>
      </c>
      <c r="B27" s="48" t="s">
        <v>81</v>
      </c>
      <c r="C27" s="49">
        <v>1239903800</v>
      </c>
      <c r="D27" s="49">
        <f t="shared" si="1"/>
        <v>2865436.4771164921</v>
      </c>
      <c r="E27" s="59">
        <v>236181000</v>
      </c>
      <c r="F27" s="49">
        <f t="shared" si="28"/>
        <v>2642413.5005767355</v>
      </c>
      <c r="G27" s="49">
        <f t="shared" si="2"/>
        <v>5507850</v>
      </c>
      <c r="H27" s="50">
        <v>11597825.407164995</v>
      </c>
      <c r="I27" s="51">
        <f t="shared" si="6"/>
        <v>0.47490368294364199</v>
      </c>
      <c r="J27" s="28">
        <f t="shared" si="7"/>
        <v>139173905</v>
      </c>
      <c r="K27" s="28">
        <f t="shared" si="8"/>
        <v>5507850</v>
      </c>
      <c r="L27" s="52">
        <f t="shared" si="9"/>
        <v>47.49</v>
      </c>
      <c r="M27" s="91"/>
      <c r="N27" s="53">
        <v>6311442</v>
      </c>
      <c r="O27" s="54">
        <v>3.6400000000000002E-2</v>
      </c>
      <c r="P27" s="28">
        <f t="shared" si="10"/>
        <v>6541178</v>
      </c>
      <c r="Q27" s="55">
        <f t="shared" si="11"/>
        <v>56.400038544802889</v>
      </c>
      <c r="R27" s="55">
        <f t="shared" si="12"/>
        <v>0</v>
      </c>
      <c r="S27" s="56">
        <f t="shared" si="13"/>
        <v>0</v>
      </c>
      <c r="T27" s="28">
        <f t="shared" si="14"/>
        <v>0</v>
      </c>
      <c r="U27" s="57">
        <f t="shared" si="15"/>
        <v>1033328</v>
      </c>
      <c r="V27" s="57" t="e">
        <f t="shared" si="3"/>
        <v>#REF!</v>
      </c>
      <c r="W27" s="57">
        <f t="shared" si="16"/>
        <v>0</v>
      </c>
      <c r="X27" s="50" t="e">
        <f t="shared" si="17"/>
        <v>#REF!</v>
      </c>
      <c r="Y27" s="58" t="e">
        <f t="shared" si="18"/>
        <v>#REF!</v>
      </c>
      <c r="AA27" s="28">
        <f t="shared" si="19"/>
        <v>0</v>
      </c>
      <c r="AB27" s="28">
        <f t="shared" si="20"/>
        <v>0</v>
      </c>
      <c r="AC27" s="28" t="e">
        <f t="shared" si="21"/>
        <v>#REF!</v>
      </c>
      <c r="AD27" s="55" t="e">
        <f t="shared" si="22"/>
        <v>#REF!</v>
      </c>
      <c r="AG27" s="61" t="str">
        <f t="shared" si="23"/>
        <v>018</v>
      </c>
      <c r="AH27" s="62" t="str">
        <f t="shared" si="24"/>
        <v>Avon</v>
      </c>
      <c r="AI27" s="63">
        <f t="shared" si="25"/>
        <v>0.47490368294364199</v>
      </c>
      <c r="AJ27" s="64">
        <f t="shared" si="4"/>
        <v>47.49</v>
      </c>
      <c r="AK27" s="63">
        <f t="shared" si="26"/>
        <v>3.6400000000000002E-2</v>
      </c>
      <c r="AL27" s="57" t="e">
        <f t="shared" si="5"/>
        <v>#REF!</v>
      </c>
      <c r="AM27" s="65" t="e">
        <f t="shared" si="27"/>
        <v>#REF!</v>
      </c>
      <c r="AR27" s="49"/>
    </row>
    <row r="28" spans="1:44" ht="12.75" customHeight="1" x14ac:dyDescent="0.3">
      <c r="A28" s="48">
        <v>19</v>
      </c>
      <c r="B28" s="48" t="s">
        <v>82</v>
      </c>
      <c r="C28" s="49">
        <v>1910859000</v>
      </c>
      <c r="D28" s="49">
        <f t="shared" si="1"/>
        <v>4416024.1151179168</v>
      </c>
      <c r="E28" s="59">
        <v>402679000</v>
      </c>
      <c r="F28" s="49">
        <f t="shared" si="28"/>
        <v>4505207.556910756</v>
      </c>
      <c r="G28" s="49">
        <f t="shared" si="2"/>
        <v>8921232</v>
      </c>
      <c r="H28" s="50">
        <v>16442770.914717942</v>
      </c>
      <c r="I28" s="51">
        <f t="shared" si="6"/>
        <v>0.54256256723826246</v>
      </c>
      <c r="J28" s="28">
        <f t="shared" si="7"/>
        <v>197313251</v>
      </c>
      <c r="K28" s="28">
        <f t="shared" si="8"/>
        <v>8921232</v>
      </c>
      <c r="L28" s="52">
        <f t="shared" si="9"/>
        <v>54.26</v>
      </c>
      <c r="M28" s="91"/>
      <c r="N28" s="53">
        <v>10662107</v>
      </c>
      <c r="O28" s="54">
        <v>5.2999999999999999E-2</v>
      </c>
      <c r="P28" s="28">
        <f t="shared" si="10"/>
        <v>11227199</v>
      </c>
      <c r="Q28" s="55">
        <f t="shared" si="11"/>
        <v>68.280456245671601</v>
      </c>
      <c r="R28" s="55">
        <f t="shared" si="12"/>
        <v>0</v>
      </c>
      <c r="S28" s="56">
        <f t="shared" si="13"/>
        <v>0</v>
      </c>
      <c r="T28" s="28">
        <f t="shared" si="14"/>
        <v>0</v>
      </c>
      <c r="U28" s="57">
        <f t="shared" si="15"/>
        <v>2305967</v>
      </c>
      <c r="V28" s="57" t="e">
        <f t="shared" si="3"/>
        <v>#REF!</v>
      </c>
      <c r="W28" s="57">
        <f t="shared" si="16"/>
        <v>0</v>
      </c>
      <c r="X28" s="50" t="e">
        <f t="shared" si="17"/>
        <v>#REF!</v>
      </c>
      <c r="Y28" s="58" t="e">
        <f t="shared" si="18"/>
        <v>#REF!</v>
      </c>
      <c r="AA28" s="28">
        <f t="shared" si="19"/>
        <v>0</v>
      </c>
      <c r="AB28" s="28">
        <f t="shared" si="20"/>
        <v>0</v>
      </c>
      <c r="AC28" s="28" t="e">
        <f t="shared" si="21"/>
        <v>#REF!</v>
      </c>
      <c r="AD28" s="55" t="e">
        <f t="shared" si="22"/>
        <v>#REF!</v>
      </c>
      <c r="AG28" s="61" t="str">
        <f t="shared" si="23"/>
        <v>019</v>
      </c>
      <c r="AH28" s="62" t="str">
        <f t="shared" si="24"/>
        <v>Ayer</v>
      </c>
      <c r="AI28" s="63">
        <f t="shared" si="25"/>
        <v>0.54256256723826246</v>
      </c>
      <c r="AJ28" s="64">
        <f t="shared" si="4"/>
        <v>54.26</v>
      </c>
      <c r="AK28" s="63">
        <f t="shared" si="26"/>
        <v>5.2999999999999999E-2</v>
      </c>
      <c r="AL28" s="57" t="e">
        <f t="shared" si="5"/>
        <v>#REF!</v>
      </c>
      <c r="AM28" s="65" t="e">
        <f t="shared" si="27"/>
        <v>#REF!</v>
      </c>
      <c r="AR28" s="49"/>
    </row>
    <row r="29" spans="1:44" ht="12.75" customHeight="1" x14ac:dyDescent="0.3">
      <c r="A29" s="48">
        <v>20</v>
      </c>
      <c r="B29" s="48" t="s">
        <v>83</v>
      </c>
      <c r="C29" s="49">
        <v>26295649400</v>
      </c>
      <c r="D29" s="49">
        <f t="shared" si="1"/>
        <v>60769644.370979741</v>
      </c>
      <c r="E29" s="59">
        <v>2559756000</v>
      </c>
      <c r="F29" s="49">
        <f t="shared" si="28"/>
        <v>28638772.012068294</v>
      </c>
      <c r="G29" s="49">
        <f t="shared" si="2"/>
        <v>89408416</v>
      </c>
      <c r="H29" s="50">
        <v>95554895.264647827</v>
      </c>
      <c r="I29" s="51">
        <f t="shared" si="6"/>
        <v>0.93567593530792326</v>
      </c>
      <c r="J29" s="28">
        <f t="shared" si="7"/>
        <v>1146658743</v>
      </c>
      <c r="K29" s="28">
        <f t="shared" si="8"/>
        <v>89408416</v>
      </c>
      <c r="L29" s="52">
        <f t="shared" si="9"/>
        <v>93.57</v>
      </c>
      <c r="M29" s="91"/>
      <c r="N29" s="53">
        <v>66751042</v>
      </c>
      <c r="O29" s="54">
        <v>5.3600000000000002E-2</v>
      </c>
      <c r="P29" s="28">
        <f t="shared" si="10"/>
        <v>70328898</v>
      </c>
      <c r="Q29" s="55">
        <f t="shared" si="11"/>
        <v>73.60051811601889</v>
      </c>
      <c r="R29" s="55">
        <f t="shared" si="12"/>
        <v>19.969481883981103</v>
      </c>
      <c r="S29" s="56">
        <f t="shared" si="13"/>
        <v>0.02</v>
      </c>
      <c r="T29" s="28">
        <f t="shared" si="14"/>
        <v>1335021</v>
      </c>
      <c r="U29" s="57">
        <f t="shared" si="15"/>
        <v>0</v>
      </c>
      <c r="V29" s="57" t="e">
        <f t="shared" si="3"/>
        <v>#REF!</v>
      </c>
      <c r="W29" s="57">
        <f t="shared" si="16"/>
        <v>0</v>
      </c>
      <c r="X29" s="50" t="e">
        <f t="shared" si="17"/>
        <v>#REF!</v>
      </c>
      <c r="Y29" s="58" t="e">
        <f t="shared" si="18"/>
        <v>#REF!</v>
      </c>
      <c r="AA29" s="28">
        <f t="shared" si="19"/>
        <v>-19079518</v>
      </c>
      <c r="AB29" s="28">
        <f t="shared" si="20"/>
        <v>-17744497</v>
      </c>
      <c r="AC29" s="28">
        <f t="shared" si="21"/>
        <v>0</v>
      </c>
      <c r="AD29" s="55" t="e">
        <f t="shared" si="22"/>
        <v>#REF!</v>
      </c>
      <c r="AG29" s="61" t="str">
        <f t="shared" si="23"/>
        <v>020</v>
      </c>
      <c r="AH29" s="62" t="str">
        <f t="shared" si="24"/>
        <v>Barnstable</v>
      </c>
      <c r="AI29" s="63">
        <f t="shared" si="25"/>
        <v>0.93567593530792326</v>
      </c>
      <c r="AJ29" s="64">
        <f t="shared" si="4"/>
        <v>93.57</v>
      </c>
      <c r="AK29" s="63">
        <f t="shared" si="26"/>
        <v>5.3600000000000002E-2</v>
      </c>
      <c r="AL29" s="57" t="e">
        <f t="shared" si="5"/>
        <v>#REF!</v>
      </c>
      <c r="AM29" s="65" t="e">
        <f t="shared" si="27"/>
        <v>#REF!</v>
      </c>
      <c r="AR29" s="49"/>
    </row>
    <row r="30" spans="1:44" ht="12.75" customHeight="1" x14ac:dyDescent="0.3">
      <c r="A30" s="48">
        <v>21</v>
      </c>
      <c r="B30" s="48" t="s">
        <v>84</v>
      </c>
      <c r="C30" s="49">
        <v>783133600</v>
      </c>
      <c r="D30" s="49">
        <f t="shared" si="1"/>
        <v>1809833.6208789391</v>
      </c>
      <c r="E30" s="59">
        <v>184500000</v>
      </c>
      <c r="F30" s="49">
        <f t="shared" si="28"/>
        <v>2064201.9927784526</v>
      </c>
      <c r="G30" s="49">
        <f t="shared" si="2"/>
        <v>3874036</v>
      </c>
      <c r="H30" s="50">
        <v>11645273.523555789</v>
      </c>
      <c r="I30" s="51">
        <f t="shared" si="6"/>
        <v>0.3326702453286039</v>
      </c>
      <c r="J30" s="28">
        <f t="shared" si="7"/>
        <v>139743282</v>
      </c>
      <c r="K30" s="28">
        <f t="shared" si="8"/>
        <v>3874036</v>
      </c>
      <c r="L30" s="52">
        <f t="shared" si="9"/>
        <v>33.270000000000003</v>
      </c>
      <c r="M30" s="91"/>
      <c r="N30" s="53">
        <v>4338017</v>
      </c>
      <c r="O30" s="54">
        <v>3.9800000000000002E-2</v>
      </c>
      <c r="P30" s="28">
        <f t="shared" si="10"/>
        <v>4510670</v>
      </c>
      <c r="Q30" s="55">
        <f t="shared" si="11"/>
        <v>38.733912010533039</v>
      </c>
      <c r="R30" s="55">
        <f t="shared" si="12"/>
        <v>0</v>
      </c>
      <c r="S30" s="56">
        <f t="shared" si="13"/>
        <v>0</v>
      </c>
      <c r="T30" s="28">
        <f t="shared" si="14"/>
        <v>0</v>
      </c>
      <c r="U30" s="57">
        <f t="shared" si="15"/>
        <v>636634</v>
      </c>
      <c r="V30" s="57" t="e">
        <f t="shared" si="3"/>
        <v>#REF!</v>
      </c>
      <c r="W30" s="57">
        <f t="shared" si="16"/>
        <v>0</v>
      </c>
      <c r="X30" s="50" t="e">
        <f t="shared" si="17"/>
        <v>#REF!</v>
      </c>
      <c r="Y30" s="58" t="e">
        <f t="shared" si="18"/>
        <v>#REF!</v>
      </c>
      <c r="AA30" s="28">
        <f t="shared" si="19"/>
        <v>0</v>
      </c>
      <c r="AB30" s="28">
        <f t="shared" si="20"/>
        <v>0</v>
      </c>
      <c r="AC30" s="28" t="e">
        <f t="shared" si="21"/>
        <v>#REF!</v>
      </c>
      <c r="AD30" s="55" t="e">
        <f t="shared" si="22"/>
        <v>#REF!</v>
      </c>
      <c r="AG30" s="61" t="str">
        <f t="shared" si="23"/>
        <v>021</v>
      </c>
      <c r="AH30" s="62" t="str">
        <f t="shared" si="24"/>
        <v>Barre</v>
      </c>
      <c r="AI30" s="63">
        <f t="shared" si="25"/>
        <v>0.3326702453286039</v>
      </c>
      <c r="AJ30" s="64">
        <f t="shared" si="4"/>
        <v>33.270000000000003</v>
      </c>
      <c r="AK30" s="63">
        <f t="shared" si="26"/>
        <v>3.9800000000000002E-2</v>
      </c>
      <c r="AL30" s="57" t="e">
        <f t="shared" si="5"/>
        <v>#REF!</v>
      </c>
      <c r="AM30" s="65" t="e">
        <f t="shared" si="27"/>
        <v>#REF!</v>
      </c>
      <c r="AR30" s="49"/>
    </row>
    <row r="31" spans="1:44" ht="12.75" customHeight="1" x14ac:dyDescent="0.3">
      <c r="A31" s="48">
        <v>22</v>
      </c>
      <c r="B31" s="48" t="s">
        <v>85</v>
      </c>
      <c r="C31" s="49">
        <v>751539100</v>
      </c>
      <c r="D31" s="49">
        <f t="shared" si="1"/>
        <v>1736818.2524477295</v>
      </c>
      <c r="E31" s="59">
        <v>72471000</v>
      </c>
      <c r="F31" s="49">
        <f t="shared" si="28"/>
        <v>810811.82991136715</v>
      </c>
      <c r="G31" s="49">
        <f t="shared" si="2"/>
        <v>2547630</v>
      </c>
      <c r="H31" s="50">
        <v>3109137.3538982705</v>
      </c>
      <c r="I31" s="51">
        <f t="shared" si="6"/>
        <v>0.81940091736563314</v>
      </c>
      <c r="J31" s="28">
        <f t="shared" si="7"/>
        <v>37309648</v>
      </c>
      <c r="K31" s="28">
        <f t="shared" si="8"/>
        <v>2547630</v>
      </c>
      <c r="L31" s="52">
        <f t="shared" si="9"/>
        <v>81.94</v>
      </c>
      <c r="M31" s="91"/>
      <c r="N31" s="53">
        <v>2347696</v>
      </c>
      <c r="O31" s="54">
        <v>4.2199999999999994E-2</v>
      </c>
      <c r="P31" s="28">
        <f t="shared" si="10"/>
        <v>2446769</v>
      </c>
      <c r="Q31" s="55">
        <f t="shared" si="11"/>
        <v>78.696072945513777</v>
      </c>
      <c r="R31" s="55">
        <f t="shared" si="12"/>
        <v>3.2439270544862211</v>
      </c>
      <c r="S31" s="56">
        <f t="shared" si="13"/>
        <v>0.01</v>
      </c>
      <c r="T31" s="28">
        <f t="shared" si="14"/>
        <v>23477</v>
      </c>
      <c r="U31" s="57">
        <f t="shared" si="15"/>
        <v>0</v>
      </c>
      <c r="V31" s="57" t="e">
        <f t="shared" si="3"/>
        <v>#REF!</v>
      </c>
      <c r="W31" s="57">
        <f t="shared" si="16"/>
        <v>0</v>
      </c>
      <c r="X31" s="50" t="e">
        <f t="shared" si="17"/>
        <v>#REF!</v>
      </c>
      <c r="Y31" s="58" t="e">
        <f t="shared" si="18"/>
        <v>#REF!</v>
      </c>
      <c r="AA31" s="28">
        <f t="shared" si="19"/>
        <v>-100861</v>
      </c>
      <c r="AB31" s="28">
        <f t="shared" si="20"/>
        <v>-77384</v>
      </c>
      <c r="AC31" s="28">
        <f t="shared" si="21"/>
        <v>0</v>
      </c>
      <c r="AD31" s="55" t="e">
        <f t="shared" si="22"/>
        <v>#REF!</v>
      </c>
      <c r="AG31" s="61" t="str">
        <f t="shared" si="23"/>
        <v>022</v>
      </c>
      <c r="AH31" s="62" t="str">
        <f t="shared" si="24"/>
        <v>Becket</v>
      </c>
      <c r="AI31" s="63">
        <f t="shared" si="25"/>
        <v>0.81940091736563314</v>
      </c>
      <c r="AJ31" s="64">
        <f t="shared" si="4"/>
        <v>81.94</v>
      </c>
      <c r="AK31" s="63">
        <f t="shared" si="26"/>
        <v>4.2199999999999994E-2</v>
      </c>
      <c r="AL31" s="57" t="e">
        <f t="shared" si="5"/>
        <v>#REF!</v>
      </c>
      <c r="AM31" s="65" t="e">
        <f t="shared" si="27"/>
        <v>#REF!</v>
      </c>
      <c r="AR31" s="49"/>
    </row>
    <row r="32" spans="1:44" ht="12.75" customHeight="1" x14ac:dyDescent="0.3">
      <c r="A32" s="48">
        <v>23</v>
      </c>
      <c r="B32" s="48" t="s">
        <v>86</v>
      </c>
      <c r="C32" s="49">
        <v>5675028700</v>
      </c>
      <c r="D32" s="49">
        <f>D$5*C32</f>
        <v>13115077.351696949</v>
      </c>
      <c r="E32" s="59">
        <v>1350833000</v>
      </c>
      <c r="F32" s="49">
        <f t="shared" si="28"/>
        <v>15113236.696536018</v>
      </c>
      <c r="G32" s="49">
        <f>ROUND(D32+F32,0)</f>
        <v>28228314</v>
      </c>
      <c r="H32" s="50">
        <v>36165942.209171258</v>
      </c>
      <c r="I32" s="51">
        <f>IF(H32=0,0,G32/H32)</f>
        <v>0.78052201258126297</v>
      </c>
      <c r="J32" s="28">
        <f t="shared" si="7"/>
        <v>433991307</v>
      </c>
      <c r="K32" s="28">
        <f t="shared" si="8"/>
        <v>28228314</v>
      </c>
      <c r="L32" s="52">
        <f t="shared" si="9"/>
        <v>78.05</v>
      </c>
      <c r="M32" s="91"/>
      <c r="N32" s="53">
        <v>29369021</v>
      </c>
      <c r="O32" s="54">
        <v>5.9299999999999999E-2</v>
      </c>
      <c r="P32" s="28">
        <f t="shared" si="10"/>
        <v>31110604</v>
      </c>
      <c r="Q32" s="55">
        <f t="shared" si="11"/>
        <v>86.021826336134325</v>
      </c>
      <c r="R32" s="55">
        <f t="shared" si="12"/>
        <v>0</v>
      </c>
      <c r="S32" s="56">
        <f t="shared" si="13"/>
        <v>0</v>
      </c>
      <c r="T32" s="28">
        <f t="shared" si="14"/>
        <v>0</v>
      </c>
      <c r="U32" s="57">
        <f t="shared" si="15"/>
        <v>2882290</v>
      </c>
      <c r="V32" s="57" t="e">
        <f t="shared" si="3"/>
        <v>#REF!</v>
      </c>
      <c r="W32" s="57">
        <f t="shared" si="16"/>
        <v>0</v>
      </c>
      <c r="X32" s="50" t="e">
        <f t="shared" si="17"/>
        <v>#REF!</v>
      </c>
      <c r="Y32" s="58" t="e">
        <f t="shared" si="18"/>
        <v>#REF!</v>
      </c>
      <c r="AA32" s="28">
        <f t="shared" si="19"/>
        <v>0</v>
      </c>
      <c r="AB32" s="28">
        <f t="shared" si="20"/>
        <v>0</v>
      </c>
      <c r="AC32" s="28" t="e">
        <f t="shared" si="21"/>
        <v>#REF!</v>
      </c>
      <c r="AD32" s="55" t="e">
        <f t="shared" si="22"/>
        <v>#REF!</v>
      </c>
      <c r="AG32" s="61" t="str">
        <f t="shared" si="23"/>
        <v>023</v>
      </c>
      <c r="AH32" s="62" t="str">
        <f t="shared" si="24"/>
        <v>Bedford</v>
      </c>
      <c r="AI32" s="63">
        <f t="shared" si="25"/>
        <v>0.78052201258126297</v>
      </c>
      <c r="AJ32" s="64">
        <f t="shared" si="4"/>
        <v>78.05</v>
      </c>
      <c r="AK32" s="63">
        <f t="shared" si="26"/>
        <v>5.9299999999999999E-2</v>
      </c>
      <c r="AL32" s="57" t="e">
        <f t="shared" si="5"/>
        <v>#REF!</v>
      </c>
      <c r="AM32" s="65" t="e">
        <f t="shared" si="27"/>
        <v>#REF!</v>
      </c>
      <c r="AR32" s="49"/>
    </row>
    <row r="33" spans="1:44" ht="12.75" customHeight="1" x14ac:dyDescent="0.3">
      <c r="A33" s="48">
        <v>24</v>
      </c>
      <c r="B33" s="48" t="s">
        <v>87</v>
      </c>
      <c r="C33" s="49">
        <v>2374427600</v>
      </c>
      <c r="D33" s="49">
        <f t="shared" si="1"/>
        <v>5487338.1768103028</v>
      </c>
      <c r="E33" s="59">
        <v>658834000</v>
      </c>
      <c r="F33" s="49">
        <f t="shared" si="28"/>
        <v>7371091.9008682873</v>
      </c>
      <c r="G33" s="49">
        <f t="shared" si="2"/>
        <v>12858430</v>
      </c>
      <c r="H33" s="50">
        <v>30404293.935794875</v>
      </c>
      <c r="I33" s="51">
        <f t="shared" si="6"/>
        <v>0.42291493521123386</v>
      </c>
      <c r="J33" s="28">
        <f t="shared" si="7"/>
        <v>364851527</v>
      </c>
      <c r="K33" s="28">
        <f t="shared" si="8"/>
        <v>12858430</v>
      </c>
      <c r="L33" s="52">
        <f t="shared" si="9"/>
        <v>42.29</v>
      </c>
      <c r="M33" s="91"/>
      <c r="N33" s="53">
        <v>15542562</v>
      </c>
      <c r="O33" s="54">
        <v>4.3200000000000002E-2</v>
      </c>
      <c r="P33" s="28">
        <f t="shared" si="10"/>
        <v>16214001</v>
      </c>
      <c r="Q33" s="55">
        <f t="shared" si="11"/>
        <v>53.327997138296674</v>
      </c>
      <c r="R33" s="55">
        <f t="shared" si="12"/>
        <v>0</v>
      </c>
      <c r="S33" s="56">
        <f t="shared" si="13"/>
        <v>0</v>
      </c>
      <c r="T33" s="28">
        <f t="shared" si="14"/>
        <v>0</v>
      </c>
      <c r="U33" s="57">
        <f t="shared" si="15"/>
        <v>3355571</v>
      </c>
      <c r="V33" s="57" t="e">
        <f t="shared" si="3"/>
        <v>#REF!</v>
      </c>
      <c r="W33" s="57">
        <f t="shared" si="16"/>
        <v>0</v>
      </c>
      <c r="X33" s="50" t="e">
        <f t="shared" si="17"/>
        <v>#REF!</v>
      </c>
      <c r="Y33" s="58" t="e">
        <f t="shared" si="18"/>
        <v>#REF!</v>
      </c>
      <c r="AA33" s="28">
        <f t="shared" si="19"/>
        <v>0</v>
      </c>
      <c r="AB33" s="28">
        <f t="shared" si="20"/>
        <v>0</v>
      </c>
      <c r="AC33" s="28" t="e">
        <f t="shared" si="21"/>
        <v>#REF!</v>
      </c>
      <c r="AD33" s="55" t="e">
        <f t="shared" si="22"/>
        <v>#REF!</v>
      </c>
      <c r="AG33" s="61" t="str">
        <f t="shared" si="23"/>
        <v>024</v>
      </c>
      <c r="AH33" s="62" t="str">
        <f t="shared" si="24"/>
        <v>Belchertown</v>
      </c>
      <c r="AI33" s="63">
        <f t="shared" si="25"/>
        <v>0.42291493521123386</v>
      </c>
      <c r="AJ33" s="64">
        <f t="shared" si="4"/>
        <v>42.29</v>
      </c>
      <c r="AK33" s="63">
        <f t="shared" si="26"/>
        <v>4.3200000000000002E-2</v>
      </c>
      <c r="AL33" s="57" t="e">
        <f t="shared" si="5"/>
        <v>#REF!</v>
      </c>
      <c r="AM33" s="65" t="e">
        <f t="shared" si="27"/>
        <v>#REF!</v>
      </c>
      <c r="AR33" s="49"/>
    </row>
    <row r="34" spans="1:44" ht="12.75" customHeight="1" x14ac:dyDescent="0.3">
      <c r="A34" s="48">
        <v>25</v>
      </c>
      <c r="B34" s="48" t="s">
        <v>88</v>
      </c>
      <c r="C34" s="49">
        <v>4076393600</v>
      </c>
      <c r="D34" s="49">
        <f t="shared" si="1"/>
        <v>9420607.4023841321</v>
      </c>
      <c r="E34" s="59">
        <v>764495000</v>
      </c>
      <c r="F34" s="49">
        <f t="shared" si="28"/>
        <v>8553236.3277461417</v>
      </c>
      <c r="G34" s="49">
        <f t="shared" si="2"/>
        <v>17973844</v>
      </c>
      <c r="H34" s="50">
        <v>33756889.560220011</v>
      </c>
      <c r="I34" s="51">
        <f t="shared" si="6"/>
        <v>0.53244964906899606</v>
      </c>
      <c r="J34" s="28">
        <f t="shared" si="7"/>
        <v>405082675</v>
      </c>
      <c r="K34" s="28">
        <f t="shared" si="8"/>
        <v>17973844</v>
      </c>
      <c r="L34" s="52">
        <f t="shared" si="9"/>
        <v>53.24</v>
      </c>
      <c r="M34" s="91"/>
      <c r="N34" s="53">
        <v>22054261</v>
      </c>
      <c r="O34" s="54">
        <v>5.6099999999999997E-2</v>
      </c>
      <c r="P34" s="28">
        <f t="shared" si="10"/>
        <v>23291505</v>
      </c>
      <c r="Q34" s="55">
        <f t="shared" si="11"/>
        <v>68.997781796363455</v>
      </c>
      <c r="R34" s="55">
        <f t="shared" si="12"/>
        <v>0</v>
      </c>
      <c r="S34" s="56">
        <f t="shared" si="13"/>
        <v>0</v>
      </c>
      <c r="T34" s="28">
        <f t="shared" si="14"/>
        <v>0</v>
      </c>
      <c r="U34" s="57">
        <f t="shared" si="15"/>
        <v>5317661</v>
      </c>
      <c r="V34" s="57" t="e">
        <f t="shared" si="3"/>
        <v>#REF!</v>
      </c>
      <c r="W34" s="57">
        <f t="shared" si="16"/>
        <v>0</v>
      </c>
      <c r="X34" s="50" t="e">
        <f t="shared" si="17"/>
        <v>#REF!</v>
      </c>
      <c r="Y34" s="58" t="e">
        <f t="shared" si="18"/>
        <v>#REF!</v>
      </c>
      <c r="AA34" s="28">
        <f t="shared" si="19"/>
        <v>0</v>
      </c>
      <c r="AB34" s="28">
        <f t="shared" si="20"/>
        <v>0</v>
      </c>
      <c r="AC34" s="28" t="e">
        <f t="shared" si="21"/>
        <v>#REF!</v>
      </c>
      <c r="AD34" s="55" t="e">
        <f t="shared" si="22"/>
        <v>#REF!</v>
      </c>
      <c r="AG34" s="61" t="str">
        <f t="shared" si="23"/>
        <v>025</v>
      </c>
      <c r="AH34" s="62" t="str">
        <f t="shared" si="24"/>
        <v>Bellingham</v>
      </c>
      <c r="AI34" s="63">
        <f t="shared" si="25"/>
        <v>0.53244964906899606</v>
      </c>
      <c r="AJ34" s="64">
        <f t="shared" si="4"/>
        <v>53.24</v>
      </c>
      <c r="AK34" s="63">
        <f t="shared" si="26"/>
        <v>5.6099999999999997E-2</v>
      </c>
      <c r="AL34" s="57" t="e">
        <f t="shared" si="5"/>
        <v>#REF!</v>
      </c>
      <c r="AM34" s="65" t="e">
        <f t="shared" si="27"/>
        <v>#REF!</v>
      </c>
      <c r="AR34" s="49"/>
    </row>
    <row r="35" spans="1:44" ht="12.75" customHeight="1" x14ac:dyDescent="0.3">
      <c r="A35" s="48">
        <v>26</v>
      </c>
      <c r="B35" s="48" t="s">
        <v>89</v>
      </c>
      <c r="C35" s="49">
        <v>11993488600</v>
      </c>
      <c r="D35" s="49">
        <f t="shared" si="1"/>
        <v>27717133.960167561</v>
      </c>
      <c r="E35" s="59">
        <v>3346517000</v>
      </c>
      <c r="F35" s="49">
        <f t="shared" si="28"/>
        <v>37441122.277869746</v>
      </c>
      <c r="G35" s="49">
        <f>ROUND(D35+F35,0)</f>
        <v>65158256</v>
      </c>
      <c r="H35" s="50">
        <v>61875520.813840009</v>
      </c>
      <c r="I35" s="51">
        <f t="shared" si="6"/>
        <v>1.0530538594743548</v>
      </c>
      <c r="J35" s="28">
        <f t="shared" si="7"/>
        <v>742506250</v>
      </c>
      <c r="K35" s="28">
        <f t="shared" si="8"/>
        <v>65158256</v>
      </c>
      <c r="L35" s="52">
        <f t="shared" si="9"/>
        <v>105.31</v>
      </c>
      <c r="M35" s="91"/>
      <c r="N35" s="53">
        <v>47889465</v>
      </c>
      <c r="O35" s="54">
        <v>4.1500000000000002E-2</v>
      </c>
      <c r="P35" s="28">
        <f t="shared" si="10"/>
        <v>49876878</v>
      </c>
      <c r="Q35" s="55">
        <f t="shared" si="11"/>
        <v>80.608417260940115</v>
      </c>
      <c r="R35" s="55">
        <f>IF(L35&gt;Q35,L35-Q35,0)</f>
        <v>24.701582739059887</v>
      </c>
      <c r="S35" s="56">
        <f>IF(AND(R35&gt;$T$4,R35&lt;=$T$5),$S$4,IF(R35&gt;$T$5,$S$5,0))</f>
        <v>0.02</v>
      </c>
      <c r="T35" s="28">
        <f>ROUND(S35*N35,0)</f>
        <v>957789</v>
      </c>
      <c r="U35" s="57">
        <f t="shared" si="15"/>
        <v>0</v>
      </c>
      <c r="V35" s="57" t="e">
        <f t="shared" si="3"/>
        <v>#REF!</v>
      </c>
      <c r="W35" s="57">
        <f t="shared" si="16"/>
        <v>0</v>
      </c>
      <c r="X35" s="50" t="e">
        <f t="shared" si="17"/>
        <v>#REF!</v>
      </c>
      <c r="Y35" s="58" t="e">
        <f t="shared" si="18"/>
        <v>#REF!</v>
      </c>
      <c r="AA35" s="28">
        <f t="shared" si="19"/>
        <v>-15281378</v>
      </c>
      <c r="AB35" s="28">
        <f t="shared" si="20"/>
        <v>-14323589</v>
      </c>
      <c r="AC35" s="28">
        <f t="shared" si="21"/>
        <v>0</v>
      </c>
      <c r="AD35" s="55" t="e">
        <f t="shared" si="22"/>
        <v>#REF!</v>
      </c>
      <c r="AG35" s="61" t="str">
        <f t="shared" si="23"/>
        <v>026</v>
      </c>
      <c r="AH35" s="62" t="str">
        <f t="shared" si="24"/>
        <v>Belmont</v>
      </c>
      <c r="AI35" s="63">
        <f t="shared" si="25"/>
        <v>1.0530538594743548</v>
      </c>
      <c r="AJ35" s="64">
        <f t="shared" si="4"/>
        <v>105.31</v>
      </c>
      <c r="AK35" s="63">
        <f t="shared" si="26"/>
        <v>4.1500000000000002E-2</v>
      </c>
      <c r="AL35" s="57" t="e">
        <f t="shared" si="5"/>
        <v>#REF!</v>
      </c>
      <c r="AM35" s="65" t="e">
        <f t="shared" si="27"/>
        <v>#REF!</v>
      </c>
      <c r="AR35" s="49"/>
    </row>
    <row r="36" spans="1:44" ht="12.75" customHeight="1" x14ac:dyDescent="0.3">
      <c r="A36" s="48">
        <v>27</v>
      </c>
      <c r="B36" s="48" t="s">
        <v>90</v>
      </c>
      <c r="C36" s="49">
        <v>1342184000</v>
      </c>
      <c r="D36" s="49">
        <f t="shared" si="1"/>
        <v>3101807.5697502675</v>
      </c>
      <c r="E36" s="59">
        <v>333980000</v>
      </c>
      <c r="F36" s="49">
        <f t="shared" si="28"/>
        <v>3736597.1899628593</v>
      </c>
      <c r="G36" s="49">
        <f t="shared" si="2"/>
        <v>6838405</v>
      </c>
      <c r="H36" s="50">
        <v>14761209.315120574</v>
      </c>
      <c r="I36" s="51">
        <f t="shared" si="6"/>
        <v>0.46326861532917313</v>
      </c>
      <c r="J36" s="28">
        <f t="shared" si="7"/>
        <v>177134512</v>
      </c>
      <c r="K36" s="28">
        <f t="shared" si="8"/>
        <v>6838405</v>
      </c>
      <c r="L36" s="52">
        <f t="shared" si="9"/>
        <v>46.33</v>
      </c>
      <c r="M36" s="91"/>
      <c r="N36" s="53">
        <v>8392839</v>
      </c>
      <c r="O36" s="54">
        <v>4.3099999999999999E-2</v>
      </c>
      <c r="P36" s="28">
        <f t="shared" si="10"/>
        <v>8754570</v>
      </c>
      <c r="Q36" s="55">
        <f t="shared" si="11"/>
        <v>59.307945664264096</v>
      </c>
      <c r="R36" s="55">
        <f t="shared" si="12"/>
        <v>0</v>
      </c>
      <c r="S36" s="56">
        <f t="shared" si="13"/>
        <v>0</v>
      </c>
      <c r="T36" s="28">
        <f t="shared" si="14"/>
        <v>0</v>
      </c>
      <c r="U36" s="57">
        <f t="shared" si="15"/>
        <v>1916165</v>
      </c>
      <c r="V36" s="57" t="e">
        <f t="shared" si="3"/>
        <v>#REF!</v>
      </c>
      <c r="W36" s="57">
        <f t="shared" si="16"/>
        <v>0</v>
      </c>
      <c r="X36" s="50" t="e">
        <f t="shared" si="17"/>
        <v>#REF!</v>
      </c>
      <c r="Y36" s="58" t="e">
        <f t="shared" si="18"/>
        <v>#REF!</v>
      </c>
      <c r="AA36" s="28">
        <f t="shared" si="19"/>
        <v>0</v>
      </c>
      <c r="AB36" s="28">
        <f t="shared" si="20"/>
        <v>0</v>
      </c>
      <c r="AC36" s="28" t="e">
        <f t="shared" si="21"/>
        <v>#REF!</v>
      </c>
      <c r="AD36" s="55" t="e">
        <f t="shared" si="22"/>
        <v>#REF!</v>
      </c>
      <c r="AG36" s="61" t="str">
        <f t="shared" si="23"/>
        <v>027</v>
      </c>
      <c r="AH36" s="62" t="str">
        <f t="shared" si="24"/>
        <v>Berkley</v>
      </c>
      <c r="AI36" s="63">
        <f t="shared" si="25"/>
        <v>0.46326861532917313</v>
      </c>
      <c r="AJ36" s="64">
        <f t="shared" si="4"/>
        <v>46.33</v>
      </c>
      <c r="AK36" s="63">
        <f t="shared" si="26"/>
        <v>4.3099999999999999E-2</v>
      </c>
      <c r="AL36" s="57" t="e">
        <f t="shared" si="5"/>
        <v>#REF!</v>
      </c>
      <c r="AM36" s="65" t="e">
        <f t="shared" si="27"/>
        <v>#REF!</v>
      </c>
      <c r="AR36" s="49"/>
    </row>
    <row r="37" spans="1:44" ht="12.75" customHeight="1" x14ac:dyDescent="0.3">
      <c r="A37" s="48">
        <v>28</v>
      </c>
      <c r="B37" s="48" t="s">
        <v>91</v>
      </c>
      <c r="C37" s="49">
        <v>1056762600</v>
      </c>
      <c r="D37" s="49">
        <f t="shared" si="1"/>
        <v>2442194.3877359391</v>
      </c>
      <c r="E37" s="59">
        <v>228602000</v>
      </c>
      <c r="F37" s="49">
        <f t="shared" si="28"/>
        <v>2557618.9916159338</v>
      </c>
      <c r="G37" s="49">
        <f t="shared" si="2"/>
        <v>4999813</v>
      </c>
      <c r="H37" s="50">
        <v>6662115.1136218961</v>
      </c>
      <c r="I37" s="51">
        <f t="shared" si="6"/>
        <v>0.75048433038585305</v>
      </c>
      <c r="J37" s="28">
        <f t="shared" si="7"/>
        <v>79945381</v>
      </c>
      <c r="K37" s="28">
        <f t="shared" si="8"/>
        <v>4999813</v>
      </c>
      <c r="L37" s="52">
        <f t="shared" si="9"/>
        <v>75.05</v>
      </c>
      <c r="M37" s="91"/>
      <c r="N37" s="53">
        <v>4348776</v>
      </c>
      <c r="O37" s="54">
        <v>5.4299999999999994E-2</v>
      </c>
      <c r="P37" s="28">
        <f t="shared" si="10"/>
        <v>4584915</v>
      </c>
      <c r="Q37" s="55">
        <f t="shared" si="11"/>
        <v>68.82071116761874</v>
      </c>
      <c r="R37" s="55">
        <f t="shared" si="12"/>
        <v>6.2292888323812576</v>
      </c>
      <c r="S37" s="56">
        <f t="shared" si="13"/>
        <v>0.01</v>
      </c>
      <c r="T37" s="28">
        <f t="shared" si="14"/>
        <v>43488</v>
      </c>
      <c r="U37" s="57">
        <f t="shared" si="15"/>
        <v>0</v>
      </c>
      <c r="V37" s="57" t="e">
        <f t="shared" si="3"/>
        <v>#REF!</v>
      </c>
      <c r="W37" s="57">
        <f t="shared" si="16"/>
        <v>0</v>
      </c>
      <c r="X37" s="50" t="e">
        <f t="shared" si="17"/>
        <v>#REF!</v>
      </c>
      <c r="Y37" s="58" t="e">
        <f t="shared" si="18"/>
        <v>#REF!</v>
      </c>
      <c r="AA37" s="28">
        <f t="shared" si="19"/>
        <v>-414898</v>
      </c>
      <c r="AB37" s="28">
        <f t="shared" si="20"/>
        <v>-371410</v>
      </c>
      <c r="AC37" s="28">
        <f t="shared" si="21"/>
        <v>0</v>
      </c>
      <c r="AD37" s="55" t="e">
        <f t="shared" si="22"/>
        <v>#REF!</v>
      </c>
      <c r="AG37" s="61" t="str">
        <f t="shared" si="23"/>
        <v>028</v>
      </c>
      <c r="AH37" s="62" t="str">
        <f t="shared" si="24"/>
        <v>Berlin</v>
      </c>
      <c r="AI37" s="63">
        <f t="shared" si="25"/>
        <v>0.75048433038585305</v>
      </c>
      <c r="AJ37" s="64">
        <f t="shared" si="4"/>
        <v>75.05</v>
      </c>
      <c r="AK37" s="63">
        <f t="shared" si="26"/>
        <v>5.4299999999999994E-2</v>
      </c>
      <c r="AL37" s="57" t="e">
        <f t="shared" si="5"/>
        <v>#REF!</v>
      </c>
      <c r="AM37" s="65" t="e">
        <f t="shared" si="27"/>
        <v>#REF!</v>
      </c>
      <c r="AR37" s="49"/>
    </row>
    <row r="38" spans="1:44" ht="12.75" customHeight="1" x14ac:dyDescent="0.3">
      <c r="A38" s="48">
        <v>29</v>
      </c>
      <c r="B38" s="48" t="s">
        <v>92</v>
      </c>
      <c r="C38" s="49">
        <v>336001100</v>
      </c>
      <c r="D38" s="49">
        <f t="shared" si="1"/>
        <v>776503.63543628633</v>
      </c>
      <c r="E38" s="59">
        <v>78671000</v>
      </c>
      <c r="F38" s="49">
        <f t="shared" si="28"/>
        <v>880177.96733806853</v>
      </c>
      <c r="G38" s="49">
        <f t="shared" si="2"/>
        <v>1656682</v>
      </c>
      <c r="H38" s="50">
        <v>3778951.4481627457</v>
      </c>
      <c r="I38" s="51">
        <f t="shared" si="6"/>
        <v>0.43839727044004423</v>
      </c>
      <c r="J38" s="28">
        <f t="shared" si="7"/>
        <v>45347417</v>
      </c>
      <c r="K38" s="28">
        <f t="shared" si="8"/>
        <v>1656682</v>
      </c>
      <c r="L38" s="52">
        <f t="shared" si="9"/>
        <v>43.84</v>
      </c>
      <c r="M38" s="91"/>
      <c r="N38" s="53">
        <v>2009530</v>
      </c>
      <c r="O38" s="54">
        <v>6.6699999999999995E-2</v>
      </c>
      <c r="P38" s="28">
        <f t="shared" si="10"/>
        <v>2143566</v>
      </c>
      <c r="Q38" s="55">
        <f t="shared" si="11"/>
        <v>56.723830126003897</v>
      </c>
      <c r="R38" s="55">
        <f t="shared" si="12"/>
        <v>0</v>
      </c>
      <c r="S38" s="56">
        <f t="shared" si="13"/>
        <v>0</v>
      </c>
      <c r="T38" s="28">
        <f t="shared" si="14"/>
        <v>0</v>
      </c>
      <c r="U38" s="57">
        <f t="shared" si="15"/>
        <v>486884</v>
      </c>
      <c r="V38" s="57" t="e">
        <f t="shared" si="3"/>
        <v>#REF!</v>
      </c>
      <c r="W38" s="57">
        <f t="shared" si="16"/>
        <v>0</v>
      </c>
      <c r="X38" s="50" t="e">
        <f t="shared" si="17"/>
        <v>#REF!</v>
      </c>
      <c r="Y38" s="58" t="e">
        <f t="shared" si="18"/>
        <v>#REF!</v>
      </c>
      <c r="AA38" s="28">
        <f t="shared" si="19"/>
        <v>0</v>
      </c>
      <c r="AB38" s="28">
        <f t="shared" si="20"/>
        <v>0</v>
      </c>
      <c r="AC38" s="28" t="e">
        <f t="shared" si="21"/>
        <v>#REF!</v>
      </c>
      <c r="AD38" s="55" t="e">
        <f t="shared" si="22"/>
        <v>#REF!</v>
      </c>
      <c r="AG38" s="61" t="str">
        <f t="shared" si="23"/>
        <v>029</v>
      </c>
      <c r="AH38" s="62" t="str">
        <f t="shared" si="24"/>
        <v>Bernardston</v>
      </c>
      <c r="AI38" s="63">
        <f t="shared" si="25"/>
        <v>0.43839727044004423</v>
      </c>
      <c r="AJ38" s="64">
        <f t="shared" si="4"/>
        <v>43.84</v>
      </c>
      <c r="AK38" s="63">
        <f t="shared" si="26"/>
        <v>6.6699999999999995E-2</v>
      </c>
      <c r="AL38" s="57" t="e">
        <f t="shared" si="5"/>
        <v>#REF!</v>
      </c>
      <c r="AM38" s="65" t="e">
        <f t="shared" si="27"/>
        <v>#REF!</v>
      </c>
      <c r="AR38" s="49"/>
    </row>
    <row r="39" spans="1:44" ht="12.75" customHeight="1" x14ac:dyDescent="0.3">
      <c r="A39" s="48">
        <v>30</v>
      </c>
      <c r="B39" s="48" t="s">
        <v>93</v>
      </c>
      <c r="C39" s="49">
        <v>10774988300</v>
      </c>
      <c r="D39" s="49">
        <f t="shared" si="1"/>
        <v>24901161.296000075</v>
      </c>
      <c r="E39" s="59">
        <v>2718270000</v>
      </c>
      <c r="F39" s="49">
        <f t="shared" si="28"/>
        <v>30412240.384335414</v>
      </c>
      <c r="G39" s="49">
        <f t="shared" si="2"/>
        <v>55313402</v>
      </c>
      <c r="H39" s="50">
        <v>68446288.691813752</v>
      </c>
      <c r="I39" s="51">
        <f t="shared" si="6"/>
        <v>0.80812857873206412</v>
      </c>
      <c r="J39" s="28">
        <f t="shared" si="7"/>
        <v>821355464</v>
      </c>
      <c r="K39" s="28">
        <f t="shared" si="8"/>
        <v>55313402</v>
      </c>
      <c r="L39" s="52">
        <f t="shared" si="9"/>
        <v>80.81</v>
      </c>
      <c r="M39" s="91"/>
      <c r="N39" s="53">
        <v>52300387</v>
      </c>
      <c r="O39" s="54">
        <v>4.2799999999999991E-2</v>
      </c>
      <c r="P39" s="28">
        <f t="shared" si="10"/>
        <v>54538844</v>
      </c>
      <c r="Q39" s="55">
        <f t="shared" si="11"/>
        <v>79.681228949558673</v>
      </c>
      <c r="R39" s="55">
        <f t="shared" si="12"/>
        <v>1.1287710504413297</v>
      </c>
      <c r="S39" s="56">
        <f t="shared" si="13"/>
        <v>0</v>
      </c>
      <c r="T39" s="28">
        <f t="shared" si="14"/>
        <v>0</v>
      </c>
      <c r="U39" s="57">
        <f t="shared" si="15"/>
        <v>0</v>
      </c>
      <c r="V39" s="57" t="e">
        <f t="shared" si="3"/>
        <v>#REF!</v>
      </c>
      <c r="W39" s="57">
        <f t="shared" si="16"/>
        <v>0</v>
      </c>
      <c r="X39" s="50" t="e">
        <f t="shared" si="17"/>
        <v>#REF!</v>
      </c>
      <c r="Y39" s="58" t="e">
        <f t="shared" si="18"/>
        <v>#REF!</v>
      </c>
      <c r="AA39" s="28">
        <f t="shared" si="19"/>
        <v>-774558</v>
      </c>
      <c r="AB39" s="28">
        <f t="shared" si="20"/>
        <v>-774558</v>
      </c>
      <c r="AC39" s="28">
        <f t="shared" si="21"/>
        <v>0</v>
      </c>
      <c r="AD39" s="55" t="e">
        <f t="shared" si="22"/>
        <v>#REF!</v>
      </c>
      <c r="AG39" s="61" t="str">
        <f t="shared" si="23"/>
        <v>030</v>
      </c>
      <c r="AH39" s="62" t="str">
        <f t="shared" si="24"/>
        <v>Beverly</v>
      </c>
      <c r="AI39" s="63">
        <f t="shared" si="25"/>
        <v>0.80812857873206412</v>
      </c>
      <c r="AJ39" s="64">
        <f t="shared" si="4"/>
        <v>80.81</v>
      </c>
      <c r="AK39" s="63">
        <f t="shared" si="26"/>
        <v>4.2799999999999991E-2</v>
      </c>
      <c r="AL39" s="57" t="e">
        <f t="shared" si="5"/>
        <v>#REF!</v>
      </c>
      <c r="AM39" s="65" t="e">
        <f t="shared" si="27"/>
        <v>#REF!</v>
      </c>
      <c r="AR39" s="49"/>
    </row>
    <row r="40" spans="1:44" ht="12.75" customHeight="1" x14ac:dyDescent="0.3">
      <c r="A40" s="48">
        <v>31</v>
      </c>
      <c r="B40" s="48" t="s">
        <v>94</v>
      </c>
      <c r="C40" s="49">
        <v>11238491600</v>
      </c>
      <c r="D40" s="49">
        <f t="shared" si="1"/>
        <v>25972324.448402599</v>
      </c>
      <c r="E40" s="59">
        <v>2107516000</v>
      </c>
      <c r="F40" s="49">
        <f t="shared" si="28"/>
        <v>23579071.691124514</v>
      </c>
      <c r="G40" s="49">
        <f t="shared" si="2"/>
        <v>49551396</v>
      </c>
      <c r="H40" s="50">
        <v>78365616.92490983</v>
      </c>
      <c r="I40" s="51">
        <f t="shared" si="6"/>
        <v>0.63231041806868304</v>
      </c>
      <c r="J40" s="28">
        <f t="shared" si="7"/>
        <v>940387403</v>
      </c>
      <c r="K40" s="28">
        <f t="shared" si="8"/>
        <v>49551396</v>
      </c>
      <c r="L40" s="52">
        <f t="shared" si="9"/>
        <v>63.23</v>
      </c>
      <c r="M40" s="91"/>
      <c r="N40" s="53">
        <v>59963431</v>
      </c>
      <c r="O40" s="54">
        <v>4.5999999999999999E-2</v>
      </c>
      <c r="P40" s="28">
        <f t="shared" si="10"/>
        <v>62721749</v>
      </c>
      <c r="Q40" s="55">
        <f t="shared" si="11"/>
        <v>80.037332010159716</v>
      </c>
      <c r="R40" s="55">
        <f t="shared" si="12"/>
        <v>0</v>
      </c>
      <c r="S40" s="56">
        <f t="shared" si="13"/>
        <v>0</v>
      </c>
      <c r="T40" s="28">
        <f t="shared" si="14"/>
        <v>0</v>
      </c>
      <c r="U40" s="57">
        <f t="shared" si="15"/>
        <v>13170353</v>
      </c>
      <c r="V40" s="57" t="e">
        <f t="shared" si="3"/>
        <v>#REF!</v>
      </c>
      <c r="W40" s="57">
        <f t="shared" si="16"/>
        <v>0</v>
      </c>
      <c r="X40" s="50" t="e">
        <f t="shared" si="17"/>
        <v>#REF!</v>
      </c>
      <c r="Y40" s="58" t="e">
        <f t="shared" si="18"/>
        <v>#REF!</v>
      </c>
      <c r="AA40" s="28">
        <f t="shared" si="19"/>
        <v>0</v>
      </c>
      <c r="AB40" s="28">
        <f t="shared" si="20"/>
        <v>0</v>
      </c>
      <c r="AC40" s="28" t="e">
        <f t="shared" si="21"/>
        <v>#REF!</v>
      </c>
      <c r="AD40" s="55" t="e">
        <f t="shared" si="22"/>
        <v>#REF!</v>
      </c>
      <c r="AG40" s="61" t="str">
        <f t="shared" si="23"/>
        <v>031</v>
      </c>
      <c r="AH40" s="62" t="str">
        <f t="shared" si="24"/>
        <v>Billerica</v>
      </c>
      <c r="AI40" s="63">
        <f t="shared" si="25"/>
        <v>0.63231041806868304</v>
      </c>
      <c r="AJ40" s="64">
        <f t="shared" si="4"/>
        <v>63.23</v>
      </c>
      <c r="AK40" s="63">
        <f t="shared" si="26"/>
        <v>4.5999999999999999E-2</v>
      </c>
      <c r="AL40" s="57" t="e">
        <f t="shared" si="5"/>
        <v>#REF!</v>
      </c>
      <c r="AM40" s="65" t="e">
        <f t="shared" si="27"/>
        <v>#REF!</v>
      </c>
      <c r="AR40" s="49"/>
    </row>
    <row r="41" spans="1:44" ht="12.75" customHeight="1" x14ac:dyDescent="0.3">
      <c r="A41" s="48">
        <v>32</v>
      </c>
      <c r="B41" s="48" t="s">
        <v>95</v>
      </c>
      <c r="C41" s="49">
        <v>1485965200</v>
      </c>
      <c r="D41" s="49">
        <f t="shared" si="1"/>
        <v>3434088.1024848083</v>
      </c>
      <c r="E41" s="59">
        <v>362314000</v>
      </c>
      <c r="F41" s="49">
        <f t="shared" si="28"/>
        <v>4053600.4380028849</v>
      </c>
      <c r="G41" s="49">
        <f t="shared" si="2"/>
        <v>7487689</v>
      </c>
      <c r="H41" s="50">
        <v>19510663.494173411</v>
      </c>
      <c r="I41" s="51">
        <f t="shared" si="6"/>
        <v>0.38377418595918555</v>
      </c>
      <c r="J41" s="28">
        <f t="shared" si="7"/>
        <v>234127962</v>
      </c>
      <c r="K41" s="28">
        <f t="shared" si="8"/>
        <v>7487689</v>
      </c>
      <c r="L41" s="52">
        <f t="shared" si="9"/>
        <v>38.380000000000003</v>
      </c>
      <c r="M41" s="91"/>
      <c r="N41" s="53">
        <v>9235375</v>
      </c>
      <c r="O41" s="54">
        <v>4.4900000000000002E-2</v>
      </c>
      <c r="P41" s="28">
        <f t="shared" si="10"/>
        <v>9650043</v>
      </c>
      <c r="Q41" s="55">
        <f t="shared" si="11"/>
        <v>49.460352811076113</v>
      </c>
      <c r="R41" s="55">
        <f t="shared" si="12"/>
        <v>0</v>
      </c>
      <c r="S41" s="56">
        <f t="shared" si="13"/>
        <v>0</v>
      </c>
      <c r="T41" s="28">
        <f t="shared" si="14"/>
        <v>0</v>
      </c>
      <c r="U41" s="57">
        <f t="shared" si="15"/>
        <v>2162354</v>
      </c>
      <c r="V41" s="57" t="e">
        <f t="shared" si="3"/>
        <v>#REF!</v>
      </c>
      <c r="W41" s="57">
        <f t="shared" si="16"/>
        <v>0</v>
      </c>
      <c r="X41" s="50" t="e">
        <f t="shared" si="17"/>
        <v>#REF!</v>
      </c>
      <c r="Y41" s="58" t="e">
        <f t="shared" si="18"/>
        <v>#REF!</v>
      </c>
      <c r="AA41" s="28">
        <f t="shared" si="19"/>
        <v>0</v>
      </c>
      <c r="AB41" s="28">
        <f t="shared" si="20"/>
        <v>0</v>
      </c>
      <c r="AC41" s="28" t="e">
        <f t="shared" si="21"/>
        <v>#REF!</v>
      </c>
      <c r="AD41" s="55" t="e">
        <f t="shared" si="22"/>
        <v>#REF!</v>
      </c>
      <c r="AG41" s="61" t="str">
        <f t="shared" si="23"/>
        <v>032</v>
      </c>
      <c r="AH41" s="62" t="str">
        <f t="shared" si="24"/>
        <v>Blackstone</v>
      </c>
      <c r="AI41" s="63">
        <f t="shared" si="25"/>
        <v>0.38377418595918555</v>
      </c>
      <c r="AJ41" s="64">
        <f t="shared" si="4"/>
        <v>38.380000000000003</v>
      </c>
      <c r="AK41" s="63">
        <f t="shared" si="26"/>
        <v>4.4900000000000002E-2</v>
      </c>
      <c r="AL41" s="57" t="e">
        <f t="shared" si="5"/>
        <v>#REF!</v>
      </c>
      <c r="AM41" s="65" t="e">
        <f t="shared" si="27"/>
        <v>#REF!</v>
      </c>
      <c r="AR41" s="49"/>
    </row>
    <row r="42" spans="1:44" ht="12.75" customHeight="1" x14ac:dyDescent="0.3">
      <c r="A42" s="48">
        <v>33</v>
      </c>
      <c r="B42" s="48" t="s">
        <v>96</v>
      </c>
      <c r="C42" s="49">
        <v>309117600</v>
      </c>
      <c r="D42" s="49">
        <f t="shared" si="1"/>
        <v>714375.459417662</v>
      </c>
      <c r="E42" s="59">
        <v>42217000</v>
      </c>
      <c r="F42" s="49">
        <f t="shared" si="28"/>
        <v>472327.45544242777</v>
      </c>
      <c r="G42" s="49">
        <f t="shared" si="2"/>
        <v>1186703</v>
      </c>
      <c r="H42" s="50">
        <v>1710646.2100472362</v>
      </c>
      <c r="I42" s="51">
        <f t="shared" si="6"/>
        <v>0.69371620679370727</v>
      </c>
      <c r="J42" s="28">
        <f t="shared" si="7"/>
        <v>20527755</v>
      </c>
      <c r="K42" s="28">
        <f t="shared" si="8"/>
        <v>1186703</v>
      </c>
      <c r="L42" s="52">
        <f t="shared" si="9"/>
        <v>69.37</v>
      </c>
      <c r="M42" s="91"/>
      <c r="N42" s="53">
        <v>1181217</v>
      </c>
      <c r="O42" s="54">
        <v>3.7100000000000001E-2</v>
      </c>
      <c r="P42" s="28">
        <f t="shared" si="10"/>
        <v>1225040</v>
      </c>
      <c r="Q42" s="55">
        <f t="shared" si="11"/>
        <v>71.612703597324952</v>
      </c>
      <c r="R42" s="55">
        <f t="shared" si="12"/>
        <v>0</v>
      </c>
      <c r="S42" s="56">
        <f t="shared" si="13"/>
        <v>0</v>
      </c>
      <c r="T42" s="28">
        <f t="shared" si="14"/>
        <v>0</v>
      </c>
      <c r="U42" s="57">
        <f t="shared" si="15"/>
        <v>38337</v>
      </c>
      <c r="V42" s="57" t="e">
        <f t="shared" si="3"/>
        <v>#REF!</v>
      </c>
      <c r="W42" s="57">
        <f t="shared" si="16"/>
        <v>0</v>
      </c>
      <c r="X42" s="50" t="e">
        <f t="shared" si="17"/>
        <v>#REF!</v>
      </c>
      <c r="Y42" s="58" t="e">
        <f t="shared" si="18"/>
        <v>#REF!</v>
      </c>
      <c r="AA42" s="28">
        <f t="shared" si="19"/>
        <v>0</v>
      </c>
      <c r="AB42" s="28">
        <f t="shared" si="20"/>
        <v>0</v>
      </c>
      <c r="AC42" s="28" t="e">
        <f t="shared" si="21"/>
        <v>#REF!</v>
      </c>
      <c r="AD42" s="55" t="e">
        <f t="shared" si="22"/>
        <v>#REF!</v>
      </c>
      <c r="AG42" s="61" t="str">
        <f t="shared" si="23"/>
        <v>033</v>
      </c>
      <c r="AH42" s="62" t="str">
        <f t="shared" si="24"/>
        <v>Blandford</v>
      </c>
      <c r="AI42" s="63">
        <f t="shared" si="25"/>
        <v>0.69371620679370727</v>
      </c>
      <c r="AJ42" s="64">
        <f t="shared" si="4"/>
        <v>69.37</v>
      </c>
      <c r="AK42" s="63">
        <f t="shared" si="26"/>
        <v>3.7100000000000001E-2</v>
      </c>
      <c r="AL42" s="57" t="e">
        <f t="shared" si="5"/>
        <v>#REF!</v>
      </c>
      <c r="AM42" s="65" t="e">
        <f t="shared" si="27"/>
        <v>#REF!</v>
      </c>
      <c r="AR42" s="49"/>
    </row>
    <row r="43" spans="1:44" ht="12.75" customHeight="1" x14ac:dyDescent="0.3">
      <c r="A43" s="48">
        <v>34</v>
      </c>
      <c r="B43" s="48" t="s">
        <v>97</v>
      </c>
      <c r="C43" s="49">
        <v>1715712600</v>
      </c>
      <c r="D43" s="49">
        <f t="shared" si="1"/>
        <v>3965037.8265542672</v>
      </c>
      <c r="E43" s="59">
        <v>520735000</v>
      </c>
      <c r="F43" s="49">
        <f t="shared" si="28"/>
        <v>5826028.3182086041</v>
      </c>
      <c r="G43" s="49">
        <f t="shared" si="2"/>
        <v>9791066</v>
      </c>
      <c r="H43" s="50">
        <v>14255435.586619874</v>
      </c>
      <c r="I43" s="51">
        <f t="shared" si="6"/>
        <v>0.68683036309250878</v>
      </c>
      <c r="J43" s="28">
        <f t="shared" si="7"/>
        <v>171065227</v>
      </c>
      <c r="K43" s="28">
        <f t="shared" si="8"/>
        <v>9791066</v>
      </c>
      <c r="L43" s="52">
        <f t="shared" si="9"/>
        <v>68.680000000000007</v>
      </c>
      <c r="M43" s="91"/>
      <c r="N43" s="53">
        <v>11039545</v>
      </c>
      <c r="O43" s="54">
        <v>3.0700000000000002E-2</v>
      </c>
      <c r="P43" s="28">
        <f t="shared" si="10"/>
        <v>11378459</v>
      </c>
      <c r="Q43" s="55">
        <f t="shared" si="11"/>
        <v>79.818388788342602</v>
      </c>
      <c r="R43" s="55">
        <f t="shared" si="12"/>
        <v>0</v>
      </c>
      <c r="S43" s="56">
        <f t="shared" si="13"/>
        <v>0</v>
      </c>
      <c r="T43" s="28">
        <f t="shared" si="14"/>
        <v>0</v>
      </c>
      <c r="U43" s="57">
        <f t="shared" si="15"/>
        <v>1587393</v>
      </c>
      <c r="V43" s="57" t="e">
        <f t="shared" si="3"/>
        <v>#REF!</v>
      </c>
      <c r="W43" s="57">
        <f t="shared" si="16"/>
        <v>0</v>
      </c>
      <c r="X43" s="50" t="e">
        <f t="shared" si="17"/>
        <v>#REF!</v>
      </c>
      <c r="Y43" s="58" t="e">
        <f t="shared" si="18"/>
        <v>#REF!</v>
      </c>
      <c r="AA43" s="28">
        <f t="shared" si="19"/>
        <v>0</v>
      </c>
      <c r="AB43" s="28">
        <f t="shared" si="20"/>
        <v>0</v>
      </c>
      <c r="AC43" s="28" t="e">
        <f t="shared" si="21"/>
        <v>#REF!</v>
      </c>
      <c r="AD43" s="55" t="e">
        <f t="shared" si="22"/>
        <v>#REF!</v>
      </c>
      <c r="AG43" s="61" t="str">
        <f t="shared" si="23"/>
        <v>034</v>
      </c>
      <c r="AH43" s="62" t="str">
        <f t="shared" si="24"/>
        <v>Bolton</v>
      </c>
      <c r="AI43" s="63">
        <f t="shared" si="25"/>
        <v>0.68683036309250878</v>
      </c>
      <c r="AJ43" s="64">
        <f t="shared" si="4"/>
        <v>68.680000000000007</v>
      </c>
      <c r="AK43" s="63">
        <f t="shared" si="26"/>
        <v>3.0700000000000002E-2</v>
      </c>
      <c r="AL43" s="57" t="e">
        <f t="shared" si="5"/>
        <v>#REF!</v>
      </c>
      <c r="AM43" s="65" t="e">
        <f t="shared" si="27"/>
        <v>#REF!</v>
      </c>
      <c r="AR43" s="49"/>
    </row>
    <row r="44" spans="1:44" ht="12.75" customHeight="1" x14ac:dyDescent="0.3">
      <c r="A44" s="48">
        <v>35</v>
      </c>
      <c r="B44" s="48" t="s">
        <v>98</v>
      </c>
      <c r="C44" s="49">
        <v>239989139200</v>
      </c>
      <c r="D44" s="49">
        <f t="shared" si="1"/>
        <v>554618538.61200154</v>
      </c>
      <c r="E44" s="59">
        <v>44071201000</v>
      </c>
      <c r="F44" s="49">
        <f t="shared" si="28"/>
        <v>493072416.95577091</v>
      </c>
      <c r="G44" s="49">
        <f t="shared" si="2"/>
        <v>1047690956</v>
      </c>
      <c r="H44" s="50">
        <v>1220875806.5343199</v>
      </c>
      <c r="I44" s="51">
        <f t="shared" si="6"/>
        <v>0.85814703706355122</v>
      </c>
      <c r="J44" s="28">
        <f t="shared" si="7"/>
        <v>14650509678</v>
      </c>
      <c r="K44" s="28">
        <f t="shared" si="8"/>
        <v>1047690956</v>
      </c>
      <c r="L44" s="52">
        <f t="shared" si="9"/>
        <v>85.81</v>
      </c>
      <c r="M44" s="91"/>
      <c r="N44" s="53">
        <v>945408382</v>
      </c>
      <c r="O44" s="54">
        <v>0.09</v>
      </c>
      <c r="P44" s="28">
        <f t="shared" si="10"/>
        <v>1030495136</v>
      </c>
      <c r="Q44" s="55">
        <f t="shared" si="11"/>
        <v>84.406221376869581</v>
      </c>
      <c r="R44" s="55">
        <f t="shared" si="12"/>
        <v>1.403778623130421</v>
      </c>
      <c r="S44" s="56">
        <f t="shared" si="13"/>
        <v>0</v>
      </c>
      <c r="T44" s="28">
        <f t="shared" si="14"/>
        <v>0</v>
      </c>
      <c r="U44" s="57">
        <f t="shared" si="15"/>
        <v>0</v>
      </c>
      <c r="V44" s="57" t="e">
        <f t="shared" si="3"/>
        <v>#REF!</v>
      </c>
      <c r="W44" s="57">
        <f t="shared" si="16"/>
        <v>0</v>
      </c>
      <c r="X44" s="50" t="e">
        <f t="shared" si="17"/>
        <v>#REF!</v>
      </c>
      <c r="Y44" s="58" t="e">
        <f t="shared" si="18"/>
        <v>#REF!</v>
      </c>
      <c r="AA44" s="28">
        <f t="shared" si="19"/>
        <v>-17195820</v>
      </c>
      <c r="AB44" s="28">
        <f t="shared" si="20"/>
        <v>-17195820</v>
      </c>
      <c r="AC44" s="28">
        <f t="shared" si="21"/>
        <v>0</v>
      </c>
      <c r="AD44" s="55" t="e">
        <f t="shared" si="22"/>
        <v>#REF!</v>
      </c>
      <c r="AG44" s="61" t="str">
        <f t="shared" si="23"/>
        <v>035</v>
      </c>
      <c r="AH44" s="62" t="str">
        <f t="shared" si="24"/>
        <v>Boston</v>
      </c>
      <c r="AI44" s="63">
        <f t="shared" si="25"/>
        <v>0.85814703706355122</v>
      </c>
      <c r="AJ44" s="64">
        <f t="shared" si="4"/>
        <v>85.81</v>
      </c>
      <c r="AK44" s="63">
        <f t="shared" si="26"/>
        <v>0.09</v>
      </c>
      <c r="AL44" s="57" t="e">
        <f t="shared" si="5"/>
        <v>#REF!</v>
      </c>
      <c r="AM44" s="65" t="e">
        <f t="shared" si="27"/>
        <v>#REF!</v>
      </c>
      <c r="AR44" s="49"/>
    </row>
    <row r="45" spans="1:44" ht="12.75" customHeight="1" x14ac:dyDescent="0.3">
      <c r="A45" s="48">
        <v>36</v>
      </c>
      <c r="B45" s="48" t="s">
        <v>99</v>
      </c>
      <c r="C45" s="49">
        <v>8017307700</v>
      </c>
      <c r="D45" s="49">
        <f t="shared" si="1"/>
        <v>18528119.626576614</v>
      </c>
      <c r="E45" s="59">
        <v>1007813000</v>
      </c>
      <c r="F45" s="49">
        <f t="shared" si="28"/>
        <v>11275499.202970356</v>
      </c>
      <c r="G45" s="49">
        <f t="shared" si="2"/>
        <v>29803619</v>
      </c>
      <c r="H45" s="50">
        <v>28755226.13055167</v>
      </c>
      <c r="I45" s="51">
        <f t="shared" si="6"/>
        <v>1.0364592114382449</v>
      </c>
      <c r="J45" s="28">
        <f t="shared" si="7"/>
        <v>345062714</v>
      </c>
      <c r="K45" s="28">
        <f t="shared" si="8"/>
        <v>29803619</v>
      </c>
      <c r="L45" s="52">
        <f t="shared" si="9"/>
        <v>103.65</v>
      </c>
      <c r="M45" s="91"/>
      <c r="N45" s="53">
        <v>22709292</v>
      </c>
      <c r="O45" s="54">
        <v>4.1399999999999999E-2</v>
      </c>
      <c r="P45" s="28">
        <f t="shared" si="10"/>
        <v>23649457</v>
      </c>
      <c r="Q45" s="55">
        <f t="shared" si="11"/>
        <v>82.244030676820429</v>
      </c>
      <c r="R45" s="55">
        <f t="shared" si="12"/>
        <v>21.405969323179576</v>
      </c>
      <c r="S45" s="56">
        <f t="shared" si="13"/>
        <v>0.02</v>
      </c>
      <c r="T45" s="28">
        <f t="shared" si="14"/>
        <v>454186</v>
      </c>
      <c r="U45" s="57">
        <f t="shared" si="15"/>
        <v>0</v>
      </c>
      <c r="V45" s="57" t="e">
        <f t="shared" si="3"/>
        <v>#REF!</v>
      </c>
      <c r="W45" s="57">
        <f t="shared" si="16"/>
        <v>0</v>
      </c>
      <c r="X45" s="50" t="e">
        <f t="shared" si="17"/>
        <v>#REF!</v>
      </c>
      <c r="Y45" s="58" t="e">
        <f t="shared" si="18"/>
        <v>#REF!</v>
      </c>
      <c r="AA45" s="28">
        <f t="shared" si="19"/>
        <v>-6154162</v>
      </c>
      <c r="AB45" s="28">
        <f t="shared" si="20"/>
        <v>-5699976</v>
      </c>
      <c r="AC45" s="28">
        <f t="shared" si="21"/>
        <v>0</v>
      </c>
      <c r="AD45" s="55" t="e">
        <f t="shared" si="22"/>
        <v>#REF!</v>
      </c>
      <c r="AG45" s="61" t="str">
        <f t="shared" si="23"/>
        <v>036</v>
      </c>
      <c r="AH45" s="62" t="str">
        <f t="shared" si="24"/>
        <v>Bourne</v>
      </c>
      <c r="AI45" s="63">
        <f t="shared" si="25"/>
        <v>1.0364592114382449</v>
      </c>
      <c r="AJ45" s="64">
        <f t="shared" si="4"/>
        <v>103.65</v>
      </c>
      <c r="AK45" s="63">
        <f t="shared" si="26"/>
        <v>4.1399999999999999E-2</v>
      </c>
      <c r="AL45" s="57" t="e">
        <f t="shared" si="5"/>
        <v>#REF!</v>
      </c>
      <c r="AM45" s="65" t="e">
        <f t="shared" si="27"/>
        <v>#REF!</v>
      </c>
      <c r="AR45" s="49"/>
    </row>
    <row r="46" spans="1:44" ht="12.75" customHeight="1" x14ac:dyDescent="0.3">
      <c r="A46" s="48">
        <v>37</v>
      </c>
      <c r="B46" s="48" t="s">
        <v>100</v>
      </c>
      <c r="C46" s="49">
        <v>1752893100</v>
      </c>
      <c r="D46" s="49">
        <f t="shared" si="1"/>
        <v>4050962.5256619155</v>
      </c>
      <c r="E46" s="59">
        <v>456385000</v>
      </c>
      <c r="F46" s="49">
        <f t="shared" si="28"/>
        <v>5106074.9402395338</v>
      </c>
      <c r="G46" s="49">
        <f t="shared" si="2"/>
        <v>9157037</v>
      </c>
      <c r="H46" s="50">
        <v>11970088.874383302</v>
      </c>
      <c r="I46" s="51">
        <f t="shared" si="6"/>
        <v>0.76499323405999098</v>
      </c>
      <c r="J46" s="28">
        <f t="shared" si="7"/>
        <v>143641066</v>
      </c>
      <c r="K46" s="28">
        <f t="shared" si="8"/>
        <v>9157037</v>
      </c>
      <c r="L46" s="52">
        <f t="shared" si="9"/>
        <v>76.5</v>
      </c>
      <c r="M46" s="91"/>
      <c r="N46" s="53">
        <v>8922087</v>
      </c>
      <c r="O46" s="54">
        <v>3.1699999999999999E-2</v>
      </c>
      <c r="P46" s="28">
        <f t="shared" si="10"/>
        <v>9204917</v>
      </c>
      <c r="Q46" s="55">
        <f t="shared" si="11"/>
        <v>76.899320436116952</v>
      </c>
      <c r="R46" s="55">
        <f>IF(L46&gt;Q46,L46-Q46,0)</f>
        <v>0</v>
      </c>
      <c r="S46" s="56">
        <f t="shared" si="13"/>
        <v>0</v>
      </c>
      <c r="T46" s="28">
        <f t="shared" si="14"/>
        <v>0</v>
      </c>
      <c r="U46" s="57">
        <f t="shared" si="15"/>
        <v>47880</v>
      </c>
      <c r="V46" s="57" t="e">
        <f t="shared" si="3"/>
        <v>#REF!</v>
      </c>
      <c r="W46" s="57">
        <f t="shared" si="16"/>
        <v>0</v>
      </c>
      <c r="X46" s="50" t="e">
        <f t="shared" si="17"/>
        <v>#REF!</v>
      </c>
      <c r="Y46" s="58" t="e">
        <f t="shared" si="18"/>
        <v>#REF!</v>
      </c>
      <c r="AA46" s="28">
        <f t="shared" si="19"/>
        <v>0</v>
      </c>
      <c r="AB46" s="28">
        <f t="shared" si="20"/>
        <v>0</v>
      </c>
      <c r="AC46" s="28" t="e">
        <f t="shared" si="21"/>
        <v>#REF!</v>
      </c>
      <c r="AD46" s="55" t="e">
        <f t="shared" si="22"/>
        <v>#REF!</v>
      </c>
      <c r="AG46" s="61" t="str">
        <f t="shared" si="23"/>
        <v>037</v>
      </c>
      <c r="AH46" s="62" t="str">
        <f t="shared" si="24"/>
        <v>Boxborough</v>
      </c>
      <c r="AI46" s="63">
        <f t="shared" si="25"/>
        <v>0.76499323405999098</v>
      </c>
      <c r="AJ46" s="64">
        <f t="shared" si="4"/>
        <v>76.5</v>
      </c>
      <c r="AK46" s="63">
        <f t="shared" si="26"/>
        <v>3.1699999999999999E-2</v>
      </c>
      <c r="AL46" s="57" t="e">
        <f t="shared" si="5"/>
        <v>#REF!</v>
      </c>
      <c r="AM46" s="65" t="e">
        <f t="shared" si="27"/>
        <v>#REF!</v>
      </c>
      <c r="AR46" s="49"/>
    </row>
    <row r="47" spans="1:44" ht="12.75" customHeight="1" x14ac:dyDescent="0.3">
      <c r="A47" s="48">
        <v>38</v>
      </c>
      <c r="B47" s="48" t="s">
        <v>101</v>
      </c>
      <c r="C47" s="49">
        <v>2887833600</v>
      </c>
      <c r="D47" s="49">
        <f t="shared" si="1"/>
        <v>6673827.2253723526</v>
      </c>
      <c r="E47" s="59">
        <v>1105626000</v>
      </c>
      <c r="F47" s="49">
        <f t="shared" si="28"/>
        <v>12369839.525570024</v>
      </c>
      <c r="G47" s="49">
        <f t="shared" si="2"/>
        <v>19043667</v>
      </c>
      <c r="H47" s="50">
        <v>17894984.130815677</v>
      </c>
      <c r="I47" s="51">
        <f t="shared" si="6"/>
        <v>1.064190214463854</v>
      </c>
      <c r="J47" s="28">
        <f t="shared" si="7"/>
        <v>214739810</v>
      </c>
      <c r="K47" s="28">
        <f t="shared" si="8"/>
        <v>19043667</v>
      </c>
      <c r="L47" s="52">
        <f t="shared" si="9"/>
        <v>106.42</v>
      </c>
      <c r="M47" s="91"/>
      <c r="N47" s="53">
        <v>13810068</v>
      </c>
      <c r="O47" s="54">
        <v>3.8600000000000002E-2</v>
      </c>
      <c r="P47" s="28">
        <f t="shared" si="10"/>
        <v>14343137</v>
      </c>
      <c r="Q47" s="55">
        <f t="shared" si="11"/>
        <v>80.151716789179517</v>
      </c>
      <c r="R47" s="55">
        <f t="shared" si="12"/>
        <v>26.268283210820485</v>
      </c>
      <c r="S47" s="56">
        <f t="shared" si="13"/>
        <v>0.02</v>
      </c>
      <c r="T47" s="28">
        <f t="shared" si="14"/>
        <v>276201</v>
      </c>
      <c r="U47" s="57">
        <f t="shared" si="15"/>
        <v>0</v>
      </c>
      <c r="V47" s="57" t="e">
        <f t="shared" si="3"/>
        <v>#REF!</v>
      </c>
      <c r="W47" s="57">
        <f t="shared" si="16"/>
        <v>0</v>
      </c>
      <c r="X47" s="50" t="e">
        <f t="shared" si="17"/>
        <v>#REF!</v>
      </c>
      <c r="Y47" s="58" t="e">
        <f t="shared" si="18"/>
        <v>#REF!</v>
      </c>
      <c r="AA47" s="28">
        <f t="shared" si="19"/>
        <v>-4700530</v>
      </c>
      <c r="AB47" s="28">
        <f t="shared" si="20"/>
        <v>-4424329</v>
      </c>
      <c r="AC47" s="28">
        <f t="shared" si="21"/>
        <v>0</v>
      </c>
      <c r="AD47" s="55" t="e">
        <f t="shared" si="22"/>
        <v>#REF!</v>
      </c>
      <c r="AG47" s="61" t="str">
        <f t="shared" si="23"/>
        <v>038</v>
      </c>
      <c r="AH47" s="62" t="str">
        <f t="shared" si="24"/>
        <v>Boxford</v>
      </c>
      <c r="AI47" s="63">
        <f t="shared" si="25"/>
        <v>1.064190214463854</v>
      </c>
      <c r="AJ47" s="64">
        <f t="shared" si="4"/>
        <v>106.42</v>
      </c>
      <c r="AK47" s="63">
        <f t="shared" si="26"/>
        <v>3.8600000000000002E-2</v>
      </c>
      <c r="AL47" s="57" t="e">
        <f t="shared" si="5"/>
        <v>#REF!</v>
      </c>
      <c r="AM47" s="65" t="e">
        <f t="shared" si="27"/>
        <v>#REF!</v>
      </c>
      <c r="AR47" s="49"/>
    </row>
    <row r="48" spans="1:44" ht="12.75" customHeight="1" x14ac:dyDescent="0.3">
      <c r="A48" s="48">
        <v>39</v>
      </c>
      <c r="B48" s="48" t="s">
        <v>102</v>
      </c>
      <c r="C48" s="49">
        <v>1402273500</v>
      </c>
      <c r="D48" s="49">
        <f t="shared" si="1"/>
        <v>3240675.3151283292</v>
      </c>
      <c r="E48" s="59">
        <v>379881000</v>
      </c>
      <c r="F48" s="49">
        <f t="shared" si="28"/>
        <v>4250141.5567407655</v>
      </c>
      <c r="G48" s="49">
        <f t="shared" si="2"/>
        <v>7490817</v>
      </c>
      <c r="H48" s="50">
        <v>8580163.5422119703</v>
      </c>
      <c r="I48" s="51">
        <f t="shared" si="6"/>
        <v>0.87303895352895144</v>
      </c>
      <c r="J48" s="28">
        <f t="shared" si="7"/>
        <v>102961963</v>
      </c>
      <c r="K48" s="28">
        <f t="shared" si="8"/>
        <v>7490817</v>
      </c>
      <c r="L48" s="52">
        <f t="shared" si="9"/>
        <v>87.3</v>
      </c>
      <c r="M48" s="91"/>
      <c r="N48" s="53">
        <v>6945807</v>
      </c>
      <c r="O48" s="54">
        <v>4.5699999999999991E-2</v>
      </c>
      <c r="P48" s="28">
        <f t="shared" si="10"/>
        <v>7263230</v>
      </c>
      <c r="Q48" s="55">
        <f t="shared" si="11"/>
        <v>84.651416773899115</v>
      </c>
      <c r="R48" s="55">
        <f t="shared" si="12"/>
        <v>2.6485832261008824</v>
      </c>
      <c r="S48" s="56">
        <f t="shared" si="13"/>
        <v>0.01</v>
      </c>
      <c r="T48" s="28">
        <f t="shared" si="14"/>
        <v>69458</v>
      </c>
      <c r="U48" s="57">
        <f t="shared" si="15"/>
        <v>0</v>
      </c>
      <c r="V48" s="57" t="e">
        <f t="shared" si="3"/>
        <v>#REF!</v>
      </c>
      <c r="W48" s="57">
        <f t="shared" si="16"/>
        <v>0</v>
      </c>
      <c r="X48" s="50" t="e">
        <f t="shared" si="17"/>
        <v>#REF!</v>
      </c>
      <c r="Y48" s="58" t="e">
        <f t="shared" si="18"/>
        <v>#REF!</v>
      </c>
      <c r="AA48" s="28">
        <f t="shared" si="19"/>
        <v>-227587</v>
      </c>
      <c r="AB48" s="28">
        <f t="shared" si="20"/>
        <v>-158129</v>
      </c>
      <c r="AC48" s="28">
        <f t="shared" si="21"/>
        <v>0</v>
      </c>
      <c r="AD48" s="55" t="e">
        <f t="shared" si="22"/>
        <v>#REF!</v>
      </c>
      <c r="AG48" s="61" t="str">
        <f t="shared" si="23"/>
        <v>039</v>
      </c>
      <c r="AH48" s="62" t="str">
        <f t="shared" si="24"/>
        <v>Boylston</v>
      </c>
      <c r="AI48" s="63">
        <f t="shared" si="25"/>
        <v>0.87303895352895144</v>
      </c>
      <c r="AJ48" s="64">
        <f t="shared" si="4"/>
        <v>87.3</v>
      </c>
      <c r="AK48" s="63">
        <f t="shared" si="26"/>
        <v>4.5699999999999991E-2</v>
      </c>
      <c r="AL48" s="57" t="e">
        <f t="shared" si="5"/>
        <v>#REF!</v>
      </c>
      <c r="AM48" s="65" t="e">
        <f t="shared" si="27"/>
        <v>#REF!</v>
      </c>
      <c r="AR48" s="49"/>
    </row>
    <row r="49" spans="1:44" ht="12.75" customHeight="1" x14ac:dyDescent="0.3">
      <c r="A49" s="48">
        <v>40</v>
      </c>
      <c r="B49" s="48" t="s">
        <v>103</v>
      </c>
      <c r="C49" s="49">
        <v>10340377900</v>
      </c>
      <c r="D49" s="49">
        <f t="shared" si="1"/>
        <v>23896770.073476046</v>
      </c>
      <c r="E49" s="59">
        <v>2013420000</v>
      </c>
      <c r="F49" s="49">
        <f t="shared" si="28"/>
        <v>22526317.486720823</v>
      </c>
      <c r="G49" s="49">
        <f t="shared" si="2"/>
        <v>46423088</v>
      </c>
      <c r="H49" s="50">
        <v>79646195.713302538</v>
      </c>
      <c r="I49" s="51">
        <f t="shared" si="6"/>
        <v>0.5828663576990708</v>
      </c>
      <c r="J49" s="28">
        <f t="shared" si="7"/>
        <v>955754349</v>
      </c>
      <c r="K49" s="28">
        <f t="shared" si="8"/>
        <v>46423088</v>
      </c>
      <c r="L49" s="52">
        <f t="shared" si="9"/>
        <v>58.29</v>
      </c>
      <c r="M49" s="91"/>
      <c r="N49" s="53">
        <v>58144585</v>
      </c>
      <c r="O49" s="54">
        <v>3.1800000000000002E-2</v>
      </c>
      <c r="P49" s="28">
        <f t="shared" si="10"/>
        <v>59993583</v>
      </c>
      <c r="Q49" s="55">
        <f t="shared" si="11"/>
        <v>75.325108076668442</v>
      </c>
      <c r="R49" s="55">
        <f t="shared" si="12"/>
        <v>0</v>
      </c>
      <c r="S49" s="56">
        <f t="shared" si="13"/>
        <v>0</v>
      </c>
      <c r="T49" s="28">
        <f t="shared" si="14"/>
        <v>0</v>
      </c>
      <c r="U49" s="57">
        <f t="shared" si="15"/>
        <v>13570495</v>
      </c>
      <c r="V49" s="57" t="e">
        <f t="shared" si="3"/>
        <v>#REF!</v>
      </c>
      <c r="W49" s="57">
        <f t="shared" si="16"/>
        <v>0</v>
      </c>
      <c r="X49" s="50" t="e">
        <f t="shared" si="17"/>
        <v>#REF!</v>
      </c>
      <c r="Y49" s="58" t="e">
        <f t="shared" si="18"/>
        <v>#REF!</v>
      </c>
      <c r="AA49" s="28">
        <f t="shared" si="19"/>
        <v>0</v>
      </c>
      <c r="AB49" s="28">
        <f t="shared" si="20"/>
        <v>0</v>
      </c>
      <c r="AC49" s="28" t="e">
        <f t="shared" si="21"/>
        <v>#REF!</v>
      </c>
      <c r="AD49" s="55" t="e">
        <f t="shared" si="22"/>
        <v>#REF!</v>
      </c>
      <c r="AG49" s="61" t="str">
        <f t="shared" si="23"/>
        <v>040</v>
      </c>
      <c r="AH49" s="62" t="str">
        <f t="shared" si="24"/>
        <v>Braintree</v>
      </c>
      <c r="AI49" s="63">
        <f t="shared" si="25"/>
        <v>0.5828663576990708</v>
      </c>
      <c r="AJ49" s="64">
        <f t="shared" si="4"/>
        <v>58.29</v>
      </c>
      <c r="AK49" s="63">
        <f t="shared" si="26"/>
        <v>3.1800000000000002E-2</v>
      </c>
      <c r="AL49" s="57" t="e">
        <f t="shared" si="5"/>
        <v>#REF!</v>
      </c>
      <c r="AM49" s="65" t="e">
        <f t="shared" si="27"/>
        <v>#REF!</v>
      </c>
      <c r="AR49" s="49"/>
    </row>
    <row r="50" spans="1:44" ht="12.75" customHeight="1" x14ac:dyDescent="0.3">
      <c r="A50" s="48">
        <v>41</v>
      </c>
      <c r="B50" s="48" t="s">
        <v>104</v>
      </c>
      <c r="C50" s="49">
        <v>7154728300</v>
      </c>
      <c r="D50" s="49">
        <f t="shared" si="1"/>
        <v>16534685.557603475</v>
      </c>
      <c r="E50" s="59">
        <v>524566000</v>
      </c>
      <c r="F50" s="49">
        <f t="shared" si="28"/>
        <v>5868889.8782862965</v>
      </c>
      <c r="G50" s="49">
        <f t="shared" si="2"/>
        <v>22403575</v>
      </c>
      <c r="H50" s="50">
        <v>15411327.34470604</v>
      </c>
      <c r="I50" s="51">
        <f t="shared" si="6"/>
        <v>1.4537083340648056</v>
      </c>
      <c r="J50" s="28">
        <f t="shared" si="7"/>
        <v>184935928</v>
      </c>
      <c r="K50" s="28">
        <f t="shared" si="8"/>
        <v>22403575</v>
      </c>
      <c r="L50" s="52">
        <f t="shared" si="9"/>
        <v>145.37</v>
      </c>
      <c r="M50" s="91"/>
      <c r="N50" s="53">
        <v>12405521</v>
      </c>
      <c r="O50" s="54">
        <v>4.4299999999999999E-2</v>
      </c>
      <c r="P50" s="28">
        <f t="shared" si="10"/>
        <v>12955086</v>
      </c>
      <c r="Q50" s="55">
        <f t="shared" si="11"/>
        <v>84.062103868361561</v>
      </c>
      <c r="R50" s="55">
        <f t="shared" si="12"/>
        <v>61.307896131638444</v>
      </c>
      <c r="S50" s="56">
        <f t="shared" si="13"/>
        <v>0.02</v>
      </c>
      <c r="T50" s="28">
        <f t="shared" si="14"/>
        <v>248110</v>
      </c>
      <c r="U50" s="57">
        <f t="shared" si="15"/>
        <v>0</v>
      </c>
      <c r="V50" s="57" t="e">
        <f t="shared" si="3"/>
        <v>#REF!</v>
      </c>
      <c r="W50" s="57">
        <f t="shared" si="16"/>
        <v>0</v>
      </c>
      <c r="X50" s="50" t="e">
        <f t="shared" si="17"/>
        <v>#REF!</v>
      </c>
      <c r="Y50" s="58" t="e">
        <f t="shared" si="18"/>
        <v>#REF!</v>
      </c>
      <c r="AA50" s="28">
        <f t="shared" si="19"/>
        <v>-9448489</v>
      </c>
      <c r="AB50" s="28">
        <f t="shared" si="20"/>
        <v>-9200379</v>
      </c>
      <c r="AC50" s="28">
        <f t="shared" si="21"/>
        <v>0</v>
      </c>
      <c r="AD50" s="55" t="e">
        <f t="shared" si="22"/>
        <v>#REF!</v>
      </c>
      <c r="AG50" s="61" t="str">
        <f t="shared" si="23"/>
        <v>041</v>
      </c>
      <c r="AH50" s="62" t="str">
        <f t="shared" si="24"/>
        <v>Brewster</v>
      </c>
      <c r="AI50" s="63">
        <f t="shared" si="25"/>
        <v>1.4537083340648056</v>
      </c>
      <c r="AJ50" s="64">
        <f t="shared" si="4"/>
        <v>145.37</v>
      </c>
      <c r="AK50" s="63">
        <f t="shared" si="26"/>
        <v>4.4299999999999999E-2</v>
      </c>
      <c r="AL50" s="57" t="e">
        <f t="shared" si="5"/>
        <v>#REF!</v>
      </c>
      <c r="AM50" s="65" t="e">
        <f t="shared" si="27"/>
        <v>#REF!</v>
      </c>
      <c r="AR50" s="49"/>
    </row>
    <row r="51" spans="1:44" ht="12.75" customHeight="1" x14ac:dyDescent="0.3">
      <c r="A51" s="48">
        <v>42</v>
      </c>
      <c r="B51" s="48" t="s">
        <v>105</v>
      </c>
      <c r="C51" s="49">
        <v>5299392400</v>
      </c>
      <c r="D51" s="49">
        <f t="shared" si="1"/>
        <v>12246976.168242982</v>
      </c>
      <c r="E51" s="59">
        <v>1192465000</v>
      </c>
      <c r="F51" s="49">
        <f t="shared" si="28"/>
        <v>13341401.784924431</v>
      </c>
      <c r="G51" s="49">
        <f t="shared" si="2"/>
        <v>25588378</v>
      </c>
      <c r="H51" s="50">
        <v>54169979.946825065</v>
      </c>
      <c r="I51" s="51">
        <f t="shared" si="6"/>
        <v>0.47237193045148523</v>
      </c>
      <c r="J51" s="28">
        <f t="shared" si="7"/>
        <v>650039759</v>
      </c>
      <c r="K51" s="28">
        <f t="shared" si="8"/>
        <v>25588378</v>
      </c>
      <c r="L51" s="52">
        <f t="shared" si="9"/>
        <v>47.24</v>
      </c>
      <c r="M51" s="91"/>
      <c r="N51" s="53">
        <v>29332648</v>
      </c>
      <c r="O51" s="54">
        <v>4.3799999999999999E-2</v>
      </c>
      <c r="P51" s="28">
        <f t="shared" si="10"/>
        <v>30617418</v>
      </c>
      <c r="Q51" s="55">
        <f t="shared" si="11"/>
        <v>56.521006708983478</v>
      </c>
      <c r="R51" s="55">
        <f t="shared" si="12"/>
        <v>0</v>
      </c>
      <c r="S51" s="56">
        <f t="shared" si="13"/>
        <v>0</v>
      </c>
      <c r="T51" s="28">
        <f t="shared" si="14"/>
        <v>0</v>
      </c>
      <c r="U51" s="57">
        <f t="shared" si="15"/>
        <v>5029040</v>
      </c>
      <c r="V51" s="57" t="e">
        <f t="shared" si="3"/>
        <v>#REF!</v>
      </c>
      <c r="W51" s="57">
        <f t="shared" si="16"/>
        <v>0</v>
      </c>
      <c r="X51" s="50" t="e">
        <f t="shared" si="17"/>
        <v>#REF!</v>
      </c>
      <c r="Y51" s="58" t="e">
        <f t="shared" si="18"/>
        <v>#REF!</v>
      </c>
      <c r="AA51" s="28">
        <f t="shared" si="19"/>
        <v>0</v>
      </c>
      <c r="AB51" s="28">
        <f t="shared" si="20"/>
        <v>0</v>
      </c>
      <c r="AC51" s="28" t="e">
        <f t="shared" si="21"/>
        <v>#REF!</v>
      </c>
      <c r="AD51" s="55" t="e">
        <f t="shared" si="22"/>
        <v>#REF!</v>
      </c>
      <c r="AG51" s="61" t="str">
        <f t="shared" si="23"/>
        <v>042</v>
      </c>
      <c r="AH51" s="62" t="str">
        <f t="shared" si="24"/>
        <v>Bridgewater</v>
      </c>
      <c r="AI51" s="63">
        <f t="shared" si="25"/>
        <v>0.47237193045148523</v>
      </c>
      <c r="AJ51" s="64">
        <f t="shared" si="4"/>
        <v>47.24</v>
      </c>
      <c r="AK51" s="63">
        <f t="shared" si="26"/>
        <v>4.3799999999999999E-2</v>
      </c>
      <c r="AL51" s="57" t="e">
        <f t="shared" si="5"/>
        <v>#REF!</v>
      </c>
      <c r="AM51" s="65" t="e">
        <f t="shared" si="27"/>
        <v>#REF!</v>
      </c>
      <c r="AR51" s="49"/>
    </row>
    <row r="52" spans="1:44" ht="12.75" customHeight="1" x14ac:dyDescent="0.3">
      <c r="A52" s="48">
        <v>43</v>
      </c>
      <c r="B52" s="48" t="s">
        <v>106</v>
      </c>
      <c r="C52" s="49">
        <v>633643100</v>
      </c>
      <c r="D52" s="49">
        <f t="shared" si="1"/>
        <v>1464358.8092988932</v>
      </c>
      <c r="E52" s="59">
        <v>163094000</v>
      </c>
      <c r="F52" s="49">
        <f t="shared" si="28"/>
        <v>1824709.809269425</v>
      </c>
      <c r="G52" s="49">
        <f t="shared" si="2"/>
        <v>3289069</v>
      </c>
      <c r="H52" s="50">
        <v>7624524.0450890828</v>
      </c>
      <c r="I52" s="51">
        <f t="shared" si="6"/>
        <v>0.43138023836628497</v>
      </c>
      <c r="J52" s="28">
        <f t="shared" si="7"/>
        <v>91494289</v>
      </c>
      <c r="K52" s="28">
        <f t="shared" si="8"/>
        <v>3289069</v>
      </c>
      <c r="L52" s="52">
        <f t="shared" si="9"/>
        <v>43.14</v>
      </c>
      <c r="M52" s="91"/>
      <c r="N52" s="53">
        <v>4038843</v>
      </c>
      <c r="O52" s="54">
        <v>4.6699999999999998E-2</v>
      </c>
      <c r="P52" s="28">
        <f t="shared" si="10"/>
        <v>4227457</v>
      </c>
      <c r="Q52" s="55">
        <f t="shared" si="11"/>
        <v>55.445519943279393</v>
      </c>
      <c r="R52" s="55">
        <f t="shared" si="12"/>
        <v>0</v>
      </c>
      <c r="S52" s="56">
        <f t="shared" si="13"/>
        <v>0</v>
      </c>
      <c r="T52" s="28">
        <f t="shared" si="14"/>
        <v>0</v>
      </c>
      <c r="U52" s="57">
        <f t="shared" si="15"/>
        <v>938388</v>
      </c>
      <c r="V52" s="57" t="e">
        <f t="shared" si="3"/>
        <v>#REF!</v>
      </c>
      <c r="W52" s="57">
        <f t="shared" si="16"/>
        <v>0</v>
      </c>
      <c r="X52" s="50" t="e">
        <f t="shared" si="17"/>
        <v>#REF!</v>
      </c>
      <c r="Y52" s="58" t="e">
        <f t="shared" si="18"/>
        <v>#REF!</v>
      </c>
      <c r="AA52" s="28">
        <f t="shared" si="19"/>
        <v>0</v>
      </c>
      <c r="AB52" s="28">
        <f t="shared" si="20"/>
        <v>0</v>
      </c>
      <c r="AC52" s="28" t="e">
        <f t="shared" si="21"/>
        <v>#REF!</v>
      </c>
      <c r="AD52" s="55" t="e">
        <f t="shared" si="22"/>
        <v>#REF!</v>
      </c>
      <c r="AG52" s="61" t="str">
        <f t="shared" si="23"/>
        <v>043</v>
      </c>
      <c r="AH52" s="62" t="str">
        <f t="shared" si="24"/>
        <v>Brimfield</v>
      </c>
      <c r="AI52" s="63">
        <f t="shared" si="25"/>
        <v>0.43138023836628497</v>
      </c>
      <c r="AJ52" s="64">
        <f t="shared" si="4"/>
        <v>43.14</v>
      </c>
      <c r="AK52" s="63">
        <f t="shared" si="26"/>
        <v>4.6699999999999998E-2</v>
      </c>
      <c r="AL52" s="57" t="e">
        <f t="shared" si="5"/>
        <v>#REF!</v>
      </c>
      <c r="AM52" s="65" t="e">
        <f t="shared" si="27"/>
        <v>#REF!</v>
      </c>
      <c r="AR52" s="49"/>
    </row>
    <row r="53" spans="1:44" ht="12.75" customHeight="1" x14ac:dyDescent="0.3">
      <c r="A53" s="48">
        <v>44</v>
      </c>
      <c r="B53" s="48" t="s">
        <v>107</v>
      </c>
      <c r="C53" s="49">
        <v>13372827900</v>
      </c>
      <c r="D53" s="49">
        <f t="shared" si="1"/>
        <v>30904807.991443478</v>
      </c>
      <c r="E53" s="59">
        <v>2658718000</v>
      </c>
      <c r="F53" s="49">
        <f t="shared" si="28"/>
        <v>29745967.446265265</v>
      </c>
      <c r="G53" s="49">
        <f t="shared" si="2"/>
        <v>60650775</v>
      </c>
      <c r="H53" s="50">
        <v>369254260.01172161</v>
      </c>
      <c r="I53" s="51">
        <f t="shared" si="6"/>
        <v>0.16425206576648485</v>
      </c>
      <c r="J53" s="28">
        <f t="shared" si="7"/>
        <v>4431051120</v>
      </c>
      <c r="K53" s="28">
        <f t="shared" si="8"/>
        <v>60650775</v>
      </c>
      <c r="L53" s="52">
        <f t="shared" si="9"/>
        <v>16.43</v>
      </c>
      <c r="M53" s="91"/>
      <c r="N53" s="53">
        <v>62644712</v>
      </c>
      <c r="O53" s="54">
        <v>6.1200000000000004E-2</v>
      </c>
      <c r="P53" s="28">
        <f t="shared" si="10"/>
        <v>66478568</v>
      </c>
      <c r="Q53" s="55">
        <f t="shared" si="11"/>
        <v>18.003466770536299</v>
      </c>
      <c r="R53" s="55">
        <f t="shared" si="12"/>
        <v>0</v>
      </c>
      <c r="S53" s="56">
        <f t="shared" si="13"/>
        <v>0</v>
      </c>
      <c r="T53" s="28">
        <f t="shared" si="14"/>
        <v>0</v>
      </c>
      <c r="U53" s="57">
        <f t="shared" si="15"/>
        <v>5827793</v>
      </c>
      <c r="V53" s="57" t="e">
        <f t="shared" si="3"/>
        <v>#REF!</v>
      </c>
      <c r="W53" s="57">
        <f t="shared" si="16"/>
        <v>0</v>
      </c>
      <c r="X53" s="50" t="e">
        <f t="shared" si="17"/>
        <v>#REF!</v>
      </c>
      <c r="Y53" s="58" t="e">
        <f t="shared" si="18"/>
        <v>#REF!</v>
      </c>
      <c r="AA53" s="28">
        <f t="shared" si="19"/>
        <v>0</v>
      </c>
      <c r="AB53" s="28">
        <f t="shared" si="20"/>
        <v>0</v>
      </c>
      <c r="AC53" s="28" t="e">
        <f t="shared" si="21"/>
        <v>#REF!</v>
      </c>
      <c r="AD53" s="55" t="e">
        <f t="shared" si="22"/>
        <v>#REF!</v>
      </c>
      <c r="AG53" s="61" t="str">
        <f t="shared" si="23"/>
        <v>044</v>
      </c>
      <c r="AH53" s="62" t="str">
        <f t="shared" si="24"/>
        <v>Brockton</v>
      </c>
      <c r="AI53" s="63">
        <f t="shared" si="25"/>
        <v>0.16425206576648485</v>
      </c>
      <c r="AJ53" s="64">
        <f t="shared" si="4"/>
        <v>16.43</v>
      </c>
      <c r="AK53" s="63">
        <f t="shared" si="26"/>
        <v>6.1200000000000004E-2</v>
      </c>
      <c r="AL53" s="57" t="e">
        <f t="shared" si="5"/>
        <v>#REF!</v>
      </c>
      <c r="AM53" s="65" t="e">
        <f t="shared" si="27"/>
        <v>#REF!</v>
      </c>
      <c r="AR53" s="49"/>
    </row>
    <row r="54" spans="1:44" ht="12.75" customHeight="1" x14ac:dyDescent="0.3">
      <c r="A54" s="48">
        <v>45</v>
      </c>
      <c r="B54" s="48" t="s">
        <v>108</v>
      </c>
      <c r="C54" s="49">
        <v>450218000</v>
      </c>
      <c r="D54" s="49">
        <f t="shared" si="1"/>
        <v>1040460.6227147887</v>
      </c>
      <c r="E54" s="59">
        <v>117860000</v>
      </c>
      <c r="F54" s="49">
        <f t="shared" si="28"/>
        <v>1318627.8963082298</v>
      </c>
      <c r="G54" s="49">
        <f t="shared" si="2"/>
        <v>2359089</v>
      </c>
      <c r="H54" s="50">
        <v>6770953.2774223872</v>
      </c>
      <c r="I54" s="51">
        <f t="shared" si="6"/>
        <v>0.34841312638596056</v>
      </c>
      <c r="J54" s="28">
        <f t="shared" si="7"/>
        <v>81251439</v>
      </c>
      <c r="K54" s="28">
        <f t="shared" si="8"/>
        <v>2359089</v>
      </c>
      <c r="L54" s="52">
        <f t="shared" si="9"/>
        <v>34.840000000000003</v>
      </c>
      <c r="M54" s="91"/>
      <c r="N54" s="53">
        <v>2825359</v>
      </c>
      <c r="O54" s="54">
        <v>4.82E-2</v>
      </c>
      <c r="P54" s="28">
        <f t="shared" si="10"/>
        <v>2961541</v>
      </c>
      <c r="Q54" s="55">
        <f t="shared" si="11"/>
        <v>43.738907634693057</v>
      </c>
      <c r="R54" s="55">
        <f t="shared" si="12"/>
        <v>0</v>
      </c>
      <c r="S54" s="56">
        <f t="shared" si="13"/>
        <v>0</v>
      </c>
      <c r="T54" s="28">
        <f t="shared" si="14"/>
        <v>0</v>
      </c>
      <c r="U54" s="57">
        <f t="shared" si="15"/>
        <v>602452</v>
      </c>
      <c r="V54" s="57" t="e">
        <f t="shared" si="3"/>
        <v>#REF!</v>
      </c>
      <c r="W54" s="57">
        <f t="shared" si="16"/>
        <v>0</v>
      </c>
      <c r="X54" s="50" t="e">
        <f t="shared" si="17"/>
        <v>#REF!</v>
      </c>
      <c r="Y54" s="58" t="e">
        <f t="shared" si="18"/>
        <v>#REF!</v>
      </c>
      <c r="AA54" s="28">
        <f t="shared" si="19"/>
        <v>0</v>
      </c>
      <c r="AB54" s="28">
        <f t="shared" si="20"/>
        <v>0</v>
      </c>
      <c r="AC54" s="28" t="e">
        <f t="shared" si="21"/>
        <v>#REF!</v>
      </c>
      <c r="AD54" s="55" t="e">
        <f t="shared" si="22"/>
        <v>#REF!</v>
      </c>
      <c r="AG54" s="61" t="str">
        <f t="shared" si="23"/>
        <v>045</v>
      </c>
      <c r="AH54" s="62" t="str">
        <f t="shared" si="24"/>
        <v>Brookfield</v>
      </c>
      <c r="AI54" s="63">
        <f t="shared" si="25"/>
        <v>0.34841312638596056</v>
      </c>
      <c r="AJ54" s="64">
        <f t="shared" si="4"/>
        <v>34.840000000000003</v>
      </c>
      <c r="AK54" s="63">
        <f t="shared" si="26"/>
        <v>4.82E-2</v>
      </c>
      <c r="AL54" s="57" t="e">
        <f t="shared" si="5"/>
        <v>#REF!</v>
      </c>
      <c r="AM54" s="65" t="e">
        <f t="shared" si="27"/>
        <v>#REF!</v>
      </c>
      <c r="AR54" s="49"/>
    </row>
    <row r="55" spans="1:44" ht="12.75" customHeight="1" x14ac:dyDescent="0.3">
      <c r="A55" s="48">
        <v>46</v>
      </c>
      <c r="B55" s="48" t="s">
        <v>109</v>
      </c>
      <c r="C55" s="49">
        <v>33768586100</v>
      </c>
      <c r="D55" s="49">
        <f t="shared" si="1"/>
        <v>78039714.364605486</v>
      </c>
      <c r="E55" s="59">
        <v>6579932000</v>
      </c>
      <c r="F55" s="49">
        <f t="shared" si="28"/>
        <v>73616849.575862914</v>
      </c>
      <c r="G55" s="49">
        <f t="shared" si="2"/>
        <v>151656564</v>
      </c>
      <c r="H55" s="50">
        <v>95312162.890479997</v>
      </c>
      <c r="I55" s="51">
        <f t="shared" si="6"/>
        <v>1.5911564631500752</v>
      </c>
      <c r="J55" s="28">
        <f t="shared" si="7"/>
        <v>1143745955</v>
      </c>
      <c r="K55" s="28">
        <f t="shared" si="8"/>
        <v>151656564</v>
      </c>
      <c r="L55" s="52">
        <f t="shared" si="9"/>
        <v>159.12</v>
      </c>
      <c r="M55" s="91"/>
      <c r="N55" s="53">
        <v>75894845</v>
      </c>
      <c r="O55" s="54">
        <v>0.04</v>
      </c>
      <c r="P55" s="28">
        <f t="shared" si="10"/>
        <v>78930639</v>
      </c>
      <c r="Q55" s="55">
        <f t="shared" si="11"/>
        <v>82.812766604296399</v>
      </c>
      <c r="R55" s="55">
        <f t="shared" si="12"/>
        <v>76.307233395703605</v>
      </c>
      <c r="S55" s="56">
        <f t="shared" si="13"/>
        <v>0.02</v>
      </c>
      <c r="T55" s="28">
        <f t="shared" si="14"/>
        <v>1517897</v>
      </c>
      <c r="U55" s="57">
        <f t="shared" si="15"/>
        <v>0</v>
      </c>
      <c r="V55" s="57" t="e">
        <f t="shared" si="3"/>
        <v>#REF!</v>
      </c>
      <c r="W55" s="57">
        <f t="shared" si="16"/>
        <v>0</v>
      </c>
      <c r="X55" s="50" t="e">
        <f t="shared" si="17"/>
        <v>#REF!</v>
      </c>
      <c r="Y55" s="58" t="e">
        <f t="shared" si="18"/>
        <v>#REF!</v>
      </c>
      <c r="AA55" s="28">
        <f t="shared" si="19"/>
        <v>-72725925</v>
      </c>
      <c r="AB55" s="28">
        <f t="shared" si="20"/>
        <v>-71208028</v>
      </c>
      <c r="AC55" s="28">
        <f t="shared" si="21"/>
        <v>0</v>
      </c>
      <c r="AD55" s="55" t="e">
        <f t="shared" si="22"/>
        <v>#REF!</v>
      </c>
      <c r="AG55" s="61" t="str">
        <f t="shared" si="23"/>
        <v>046</v>
      </c>
      <c r="AH55" s="62" t="str">
        <f t="shared" si="24"/>
        <v>Brookline</v>
      </c>
      <c r="AI55" s="63">
        <f t="shared" si="25"/>
        <v>1.5911564631500752</v>
      </c>
      <c r="AJ55" s="64">
        <f t="shared" si="4"/>
        <v>159.12</v>
      </c>
      <c r="AK55" s="63">
        <f t="shared" si="26"/>
        <v>0.04</v>
      </c>
      <c r="AL55" s="57" t="e">
        <f t="shared" si="5"/>
        <v>#REF!</v>
      </c>
      <c r="AM55" s="65" t="e">
        <f t="shared" si="27"/>
        <v>#REF!</v>
      </c>
      <c r="AR55" s="49"/>
    </row>
    <row r="56" spans="1:44" ht="12.75" customHeight="1" x14ac:dyDescent="0.3">
      <c r="A56" s="48">
        <v>47</v>
      </c>
      <c r="B56" s="48" t="s">
        <v>110</v>
      </c>
      <c r="C56" s="49">
        <v>301585500</v>
      </c>
      <c r="D56" s="49">
        <f t="shared" si="1"/>
        <v>696968.66214089817</v>
      </c>
      <c r="E56" s="59">
        <v>46961232.5</v>
      </c>
      <c r="F56" s="49">
        <f t="shared" si="28"/>
        <v>525406.33989068959</v>
      </c>
      <c r="G56" s="49">
        <f t="shared" si="2"/>
        <v>1222375</v>
      </c>
      <c r="H56" s="50">
        <v>3028001.2836691798</v>
      </c>
      <c r="I56" s="51">
        <f t="shared" si="6"/>
        <v>0.40369038368398158</v>
      </c>
      <c r="J56" s="28">
        <f t="shared" si="7"/>
        <v>36336015</v>
      </c>
      <c r="K56" s="28">
        <f t="shared" si="8"/>
        <v>1222375</v>
      </c>
      <c r="L56" s="52">
        <f t="shared" si="9"/>
        <v>40.369999999999997</v>
      </c>
      <c r="M56" s="91"/>
      <c r="N56" s="53">
        <v>1584623</v>
      </c>
      <c r="O56" s="54">
        <v>3.4500000000000003E-2</v>
      </c>
      <c r="P56" s="28">
        <f t="shared" si="10"/>
        <v>1639292</v>
      </c>
      <c r="Q56" s="55">
        <f t="shared" si="11"/>
        <v>54.137757762559083</v>
      </c>
      <c r="R56" s="55">
        <f t="shared" si="12"/>
        <v>0</v>
      </c>
      <c r="S56" s="56">
        <f t="shared" si="13"/>
        <v>0</v>
      </c>
      <c r="T56" s="28">
        <f t="shared" si="14"/>
        <v>0</v>
      </c>
      <c r="U56" s="57">
        <f t="shared" si="15"/>
        <v>416917</v>
      </c>
      <c r="V56" s="57" t="e">
        <f t="shared" si="3"/>
        <v>#REF!</v>
      </c>
      <c r="W56" s="57">
        <f t="shared" si="16"/>
        <v>0</v>
      </c>
      <c r="X56" s="50" t="e">
        <f t="shared" si="17"/>
        <v>#REF!</v>
      </c>
      <c r="Y56" s="58" t="e">
        <f t="shared" si="18"/>
        <v>#REF!</v>
      </c>
      <c r="AA56" s="28">
        <f t="shared" si="19"/>
        <v>0</v>
      </c>
      <c r="AB56" s="28">
        <f t="shared" si="20"/>
        <v>0</v>
      </c>
      <c r="AC56" s="28" t="e">
        <f t="shared" si="21"/>
        <v>#REF!</v>
      </c>
      <c r="AD56" s="55" t="e">
        <f t="shared" si="22"/>
        <v>#REF!</v>
      </c>
      <c r="AG56" s="61" t="str">
        <f t="shared" si="23"/>
        <v>047</v>
      </c>
      <c r="AH56" s="62" t="str">
        <f t="shared" si="24"/>
        <v>Buckland</v>
      </c>
      <c r="AI56" s="63">
        <f t="shared" si="25"/>
        <v>0.40369038368398158</v>
      </c>
      <c r="AJ56" s="64">
        <f t="shared" si="4"/>
        <v>40.369999999999997</v>
      </c>
      <c r="AK56" s="63">
        <f t="shared" si="26"/>
        <v>3.4500000000000003E-2</v>
      </c>
      <c r="AL56" s="57" t="e">
        <f t="shared" si="5"/>
        <v>#REF!</v>
      </c>
      <c r="AM56" s="65" t="e">
        <f t="shared" si="27"/>
        <v>#REF!</v>
      </c>
      <c r="AR56" s="49"/>
    </row>
    <row r="57" spans="1:44" ht="12.75" customHeight="1" x14ac:dyDescent="0.3">
      <c r="A57" s="48">
        <v>48</v>
      </c>
      <c r="B57" s="48" t="s">
        <v>111</v>
      </c>
      <c r="C57" s="49">
        <v>10328040400</v>
      </c>
      <c r="D57" s="49">
        <f t="shared" si="1"/>
        <v>23868257.923955716</v>
      </c>
      <c r="E57" s="59">
        <v>1701224000</v>
      </c>
      <c r="F57" s="49">
        <f t="shared" si="28"/>
        <v>19033441.577032682</v>
      </c>
      <c r="G57" s="49">
        <f t="shared" si="2"/>
        <v>42901700</v>
      </c>
      <c r="H57" s="50">
        <v>53432879.375274189</v>
      </c>
      <c r="I57" s="51">
        <f t="shared" si="6"/>
        <v>0.80290825614485895</v>
      </c>
      <c r="J57" s="28">
        <f t="shared" si="7"/>
        <v>641194553</v>
      </c>
      <c r="K57" s="28">
        <f t="shared" si="8"/>
        <v>42901700</v>
      </c>
      <c r="L57" s="52">
        <f t="shared" si="9"/>
        <v>80.290000000000006</v>
      </c>
      <c r="M57" s="91"/>
      <c r="N57" s="53">
        <v>40915575</v>
      </c>
      <c r="O57" s="54">
        <v>5.3100000000000008E-2</v>
      </c>
      <c r="P57" s="28">
        <f t="shared" si="10"/>
        <v>43088192</v>
      </c>
      <c r="Q57" s="55">
        <f t="shared" si="11"/>
        <v>80.639846670772627</v>
      </c>
      <c r="R57" s="55">
        <f t="shared" si="12"/>
        <v>0</v>
      </c>
      <c r="S57" s="56">
        <f t="shared" si="13"/>
        <v>0</v>
      </c>
      <c r="T57" s="28">
        <f t="shared" si="14"/>
        <v>0</v>
      </c>
      <c r="U57" s="57">
        <f t="shared" si="15"/>
        <v>186492</v>
      </c>
      <c r="V57" s="57" t="e">
        <f t="shared" si="3"/>
        <v>#REF!</v>
      </c>
      <c r="W57" s="57">
        <f t="shared" si="16"/>
        <v>0</v>
      </c>
      <c r="X57" s="50" t="e">
        <f t="shared" si="17"/>
        <v>#REF!</v>
      </c>
      <c r="Y57" s="58" t="e">
        <f t="shared" si="18"/>
        <v>#REF!</v>
      </c>
      <c r="AA57" s="28">
        <f t="shared" si="19"/>
        <v>0</v>
      </c>
      <c r="AB57" s="28">
        <f t="shared" si="20"/>
        <v>0</v>
      </c>
      <c r="AC57" s="28" t="e">
        <f t="shared" si="21"/>
        <v>#REF!</v>
      </c>
      <c r="AD57" s="55" t="e">
        <f t="shared" si="22"/>
        <v>#REF!</v>
      </c>
      <c r="AG57" s="61" t="str">
        <f t="shared" si="23"/>
        <v>048</v>
      </c>
      <c r="AH57" s="62" t="str">
        <f t="shared" si="24"/>
        <v>Burlington</v>
      </c>
      <c r="AI57" s="63">
        <f t="shared" si="25"/>
        <v>0.80290825614485895</v>
      </c>
      <c r="AJ57" s="64">
        <f t="shared" si="4"/>
        <v>80.290000000000006</v>
      </c>
      <c r="AK57" s="63">
        <f t="shared" si="26"/>
        <v>5.3100000000000008E-2</v>
      </c>
      <c r="AL57" s="57" t="e">
        <f t="shared" si="5"/>
        <v>#REF!</v>
      </c>
      <c r="AM57" s="65" t="e">
        <f t="shared" si="27"/>
        <v>#REF!</v>
      </c>
      <c r="AR57" s="49"/>
    </row>
    <row r="58" spans="1:44" ht="12.75" customHeight="1" x14ac:dyDescent="0.3">
      <c r="A58" s="48">
        <v>49</v>
      </c>
      <c r="B58" s="48" t="s">
        <v>112</v>
      </c>
      <c r="C58" s="49">
        <v>85379281500</v>
      </c>
      <c r="D58" s="49">
        <f t="shared" si="1"/>
        <v>197312813.78450269</v>
      </c>
      <c r="E58" s="59">
        <v>10385958000</v>
      </c>
      <c r="F58" s="49">
        <f t="shared" si="28"/>
        <v>116198998.37676591</v>
      </c>
      <c r="G58" s="49">
        <f t="shared" si="2"/>
        <v>313511812</v>
      </c>
      <c r="H58" s="50">
        <v>129510666.66434997</v>
      </c>
      <c r="I58" s="51">
        <f t="shared" si="6"/>
        <v>2.4207412414339728</v>
      </c>
      <c r="J58" s="28">
        <f t="shared" si="7"/>
        <v>1554128000</v>
      </c>
      <c r="K58" s="28">
        <f t="shared" si="8"/>
        <v>313511812</v>
      </c>
      <c r="L58" s="52">
        <f t="shared" si="9"/>
        <v>242.07</v>
      </c>
      <c r="M58" s="91"/>
      <c r="N58" s="53">
        <v>98144857</v>
      </c>
      <c r="O58" s="54">
        <v>5.4399999999999997E-2</v>
      </c>
      <c r="P58" s="28">
        <f t="shared" si="10"/>
        <v>103483937</v>
      </c>
      <c r="Q58" s="55">
        <f t="shared" si="11"/>
        <v>79.903794540875239</v>
      </c>
      <c r="R58" s="55">
        <f t="shared" si="12"/>
        <v>162.16620545912474</v>
      </c>
      <c r="S58" s="56">
        <f t="shared" si="13"/>
        <v>0.02</v>
      </c>
      <c r="T58" s="28">
        <f t="shared" si="14"/>
        <v>1962897</v>
      </c>
      <c r="U58" s="57">
        <f t="shared" si="15"/>
        <v>0</v>
      </c>
      <c r="V58" s="57" t="e">
        <f t="shared" si="3"/>
        <v>#REF!</v>
      </c>
      <c r="W58" s="57">
        <f t="shared" si="16"/>
        <v>208064978</v>
      </c>
      <c r="X58" s="50" t="e">
        <f t="shared" si="17"/>
        <v>#REF!</v>
      </c>
      <c r="Y58" s="58" t="e">
        <f t="shared" si="18"/>
        <v>#REF!</v>
      </c>
      <c r="AA58" s="28">
        <f t="shared" si="19"/>
        <v>-210027875</v>
      </c>
      <c r="AB58" s="28">
        <f t="shared" si="20"/>
        <v>0</v>
      </c>
      <c r="AC58" s="28">
        <f t="shared" si="21"/>
        <v>0</v>
      </c>
      <c r="AD58" s="55" t="e">
        <f t="shared" si="22"/>
        <v>#REF!</v>
      </c>
      <c r="AG58" s="61" t="str">
        <f t="shared" si="23"/>
        <v>049</v>
      </c>
      <c r="AH58" s="62" t="str">
        <f t="shared" si="24"/>
        <v>Cambridge</v>
      </c>
      <c r="AI58" s="63">
        <f t="shared" si="25"/>
        <v>2.4207412414339728</v>
      </c>
      <c r="AJ58" s="64">
        <f t="shared" si="4"/>
        <v>242.07</v>
      </c>
      <c r="AK58" s="63">
        <f t="shared" si="26"/>
        <v>5.4399999999999997E-2</v>
      </c>
      <c r="AL58" s="57" t="e">
        <f t="shared" si="5"/>
        <v>#REF!</v>
      </c>
      <c r="AM58" s="65" t="e">
        <f t="shared" si="27"/>
        <v>#REF!</v>
      </c>
      <c r="AR58" s="49"/>
    </row>
    <row r="59" spans="1:44" ht="12.75" customHeight="1" x14ac:dyDescent="0.3">
      <c r="A59" s="48">
        <v>50</v>
      </c>
      <c r="B59" s="48" t="s">
        <v>113</v>
      </c>
      <c r="C59" s="49">
        <v>8267137500</v>
      </c>
      <c r="D59" s="49">
        <f t="shared" si="1"/>
        <v>19105480.081468936</v>
      </c>
      <c r="E59" s="59">
        <v>1899193000</v>
      </c>
      <c r="F59" s="49">
        <f t="shared" si="28"/>
        <v>21248335.909327302</v>
      </c>
      <c r="G59" s="49">
        <f t="shared" si="2"/>
        <v>40353816</v>
      </c>
      <c r="H59" s="50">
        <v>49651785.834880896</v>
      </c>
      <c r="I59" s="51">
        <f t="shared" si="6"/>
        <v>0.81273644686614721</v>
      </c>
      <c r="J59" s="28">
        <f t="shared" si="7"/>
        <v>595821430</v>
      </c>
      <c r="K59" s="28">
        <f t="shared" si="8"/>
        <v>40353816</v>
      </c>
      <c r="L59" s="52">
        <f t="shared" si="9"/>
        <v>81.27</v>
      </c>
      <c r="M59" s="91"/>
      <c r="N59" s="53">
        <v>38070410</v>
      </c>
      <c r="O59" s="54">
        <v>4.9000000000000002E-2</v>
      </c>
      <c r="P59" s="28">
        <f t="shared" si="10"/>
        <v>39935860</v>
      </c>
      <c r="Q59" s="55">
        <f t="shared" si="11"/>
        <v>80.431870331529225</v>
      </c>
      <c r="R59" s="55">
        <f t="shared" si="12"/>
        <v>0.83812966847077064</v>
      </c>
      <c r="S59" s="56">
        <f t="shared" si="13"/>
        <v>0</v>
      </c>
      <c r="T59" s="28">
        <f t="shared" si="14"/>
        <v>0</v>
      </c>
      <c r="U59" s="57">
        <f t="shared" si="15"/>
        <v>0</v>
      </c>
      <c r="V59" s="57" t="e">
        <f t="shared" si="3"/>
        <v>#REF!</v>
      </c>
      <c r="W59" s="57">
        <f t="shared" si="16"/>
        <v>0</v>
      </c>
      <c r="X59" s="50" t="e">
        <f t="shared" si="17"/>
        <v>#REF!</v>
      </c>
      <c r="Y59" s="58" t="e">
        <f t="shared" si="18"/>
        <v>#REF!</v>
      </c>
      <c r="AA59" s="28">
        <f t="shared" si="19"/>
        <v>-417956</v>
      </c>
      <c r="AB59" s="28">
        <f t="shared" si="20"/>
        <v>-417956</v>
      </c>
      <c r="AC59" s="28">
        <f t="shared" si="21"/>
        <v>0</v>
      </c>
      <c r="AD59" s="55" t="e">
        <f t="shared" si="22"/>
        <v>#REF!</v>
      </c>
      <c r="AG59" s="61" t="str">
        <f t="shared" si="23"/>
        <v>050</v>
      </c>
      <c r="AH59" s="62" t="str">
        <f t="shared" si="24"/>
        <v>Canton</v>
      </c>
      <c r="AI59" s="63">
        <f t="shared" si="25"/>
        <v>0.81273644686614721</v>
      </c>
      <c r="AJ59" s="64">
        <f t="shared" si="4"/>
        <v>81.27</v>
      </c>
      <c r="AK59" s="63">
        <f t="shared" si="26"/>
        <v>4.9000000000000002E-2</v>
      </c>
      <c r="AL59" s="57" t="e">
        <f t="shared" si="5"/>
        <v>#REF!</v>
      </c>
      <c r="AM59" s="65" t="e">
        <f t="shared" si="27"/>
        <v>#REF!</v>
      </c>
      <c r="AR59" s="49"/>
    </row>
    <row r="60" spans="1:44" ht="12.75" customHeight="1" x14ac:dyDescent="0.3">
      <c r="A60" s="48">
        <v>51</v>
      </c>
      <c r="B60" s="48" t="s">
        <v>114</v>
      </c>
      <c r="C60" s="49">
        <v>2503552100</v>
      </c>
      <c r="D60" s="49">
        <f t="shared" si="1"/>
        <v>5785746.853668482</v>
      </c>
      <c r="E60" s="59">
        <v>812467000</v>
      </c>
      <c r="F60" s="49">
        <f t="shared" si="28"/>
        <v>9089951.2220419031</v>
      </c>
      <c r="G60" s="49">
        <f t="shared" si="2"/>
        <v>14875698</v>
      </c>
      <c r="H60" s="50">
        <v>11422234.397006011</v>
      </c>
      <c r="I60" s="51">
        <f t="shared" si="6"/>
        <v>1.3023457130155909</v>
      </c>
      <c r="J60" s="28">
        <f t="shared" si="7"/>
        <v>137066813</v>
      </c>
      <c r="K60" s="28">
        <f t="shared" si="8"/>
        <v>14875698</v>
      </c>
      <c r="L60" s="52">
        <f t="shared" si="9"/>
        <v>130.22999999999999</v>
      </c>
      <c r="M60" s="91"/>
      <c r="N60" s="53">
        <v>9108254</v>
      </c>
      <c r="O60" s="54">
        <v>3.8899999999999997E-2</v>
      </c>
      <c r="P60" s="28">
        <f t="shared" si="10"/>
        <v>9462565</v>
      </c>
      <c r="Q60" s="55">
        <f t="shared" si="11"/>
        <v>82.843379597255705</v>
      </c>
      <c r="R60" s="55">
        <f t="shared" si="12"/>
        <v>47.386620402744285</v>
      </c>
      <c r="S60" s="56">
        <f t="shared" si="13"/>
        <v>0.02</v>
      </c>
      <c r="T60" s="28">
        <f t="shared" si="14"/>
        <v>182165</v>
      </c>
      <c r="U60" s="57">
        <f t="shared" si="15"/>
        <v>0</v>
      </c>
      <c r="V60" s="57" t="e">
        <f t="shared" si="3"/>
        <v>#REF!</v>
      </c>
      <c r="W60" s="57">
        <f t="shared" si="16"/>
        <v>0</v>
      </c>
      <c r="X60" s="50" t="e">
        <f t="shared" si="17"/>
        <v>#REF!</v>
      </c>
      <c r="Y60" s="58" t="e">
        <f t="shared" si="18"/>
        <v>#REF!</v>
      </c>
      <c r="AA60" s="28">
        <f t="shared" si="19"/>
        <v>-5413133</v>
      </c>
      <c r="AB60" s="28">
        <f t="shared" si="20"/>
        <v>-5230968</v>
      </c>
      <c r="AC60" s="28">
        <f t="shared" si="21"/>
        <v>0</v>
      </c>
      <c r="AD60" s="55" t="e">
        <f t="shared" si="22"/>
        <v>#REF!</v>
      </c>
      <c r="AG60" s="61" t="str">
        <f t="shared" si="23"/>
        <v>051</v>
      </c>
      <c r="AH60" s="62" t="str">
        <f t="shared" si="24"/>
        <v>Carlisle</v>
      </c>
      <c r="AI60" s="63">
        <f t="shared" si="25"/>
        <v>1.3023457130155909</v>
      </c>
      <c r="AJ60" s="64">
        <f t="shared" si="4"/>
        <v>130.22999999999999</v>
      </c>
      <c r="AK60" s="63">
        <f t="shared" si="26"/>
        <v>3.8899999999999997E-2</v>
      </c>
      <c r="AL60" s="57" t="e">
        <f t="shared" si="5"/>
        <v>#REF!</v>
      </c>
      <c r="AM60" s="65" t="e">
        <f t="shared" si="27"/>
        <v>#REF!</v>
      </c>
      <c r="AR60" s="49"/>
    </row>
    <row r="61" spans="1:44" ht="12.75" customHeight="1" x14ac:dyDescent="0.3">
      <c r="A61" s="48">
        <v>52</v>
      </c>
      <c r="B61" s="48" t="s">
        <v>115</v>
      </c>
      <c r="C61" s="49">
        <v>2209528700</v>
      </c>
      <c r="D61" s="49">
        <f t="shared" si="1"/>
        <v>5106254.319259109</v>
      </c>
      <c r="E61" s="59">
        <v>463790000</v>
      </c>
      <c r="F61" s="49">
        <f t="shared" si="28"/>
        <v>5188922.7221177155</v>
      </c>
      <c r="G61" s="49">
        <f t="shared" si="2"/>
        <v>10295177</v>
      </c>
      <c r="H61" s="50">
        <v>23251516.635289758</v>
      </c>
      <c r="I61" s="51">
        <f t="shared" si="6"/>
        <v>0.44277442893228725</v>
      </c>
      <c r="J61" s="28">
        <f t="shared" si="7"/>
        <v>279018200</v>
      </c>
      <c r="K61" s="28">
        <f t="shared" si="8"/>
        <v>10295177</v>
      </c>
      <c r="L61" s="52">
        <f t="shared" si="9"/>
        <v>44.28</v>
      </c>
      <c r="M61" s="91"/>
      <c r="N61" s="53">
        <v>12252390</v>
      </c>
      <c r="O61" s="54">
        <v>4.24E-2</v>
      </c>
      <c r="P61" s="28">
        <f t="shared" si="10"/>
        <v>12771891</v>
      </c>
      <c r="Q61" s="55">
        <f t="shared" si="11"/>
        <v>54.929281389823792</v>
      </c>
      <c r="R61" s="55">
        <f t="shared" si="12"/>
        <v>0</v>
      </c>
      <c r="S61" s="56">
        <f t="shared" si="13"/>
        <v>0</v>
      </c>
      <c r="T61" s="28">
        <f t="shared" si="14"/>
        <v>0</v>
      </c>
      <c r="U61" s="57">
        <f t="shared" si="15"/>
        <v>2476714</v>
      </c>
      <c r="V61" s="57" t="e">
        <f t="shared" si="3"/>
        <v>#REF!</v>
      </c>
      <c r="W61" s="57">
        <f t="shared" si="16"/>
        <v>0</v>
      </c>
      <c r="X61" s="50" t="e">
        <f t="shared" si="17"/>
        <v>#REF!</v>
      </c>
      <c r="Y61" s="58" t="e">
        <f t="shared" si="18"/>
        <v>#REF!</v>
      </c>
      <c r="AA61" s="28">
        <f t="shared" si="19"/>
        <v>0</v>
      </c>
      <c r="AB61" s="28">
        <f t="shared" si="20"/>
        <v>0</v>
      </c>
      <c r="AC61" s="28" t="e">
        <f t="shared" si="21"/>
        <v>#REF!</v>
      </c>
      <c r="AD61" s="55" t="e">
        <f t="shared" si="22"/>
        <v>#REF!</v>
      </c>
      <c r="AG61" s="61" t="str">
        <f t="shared" si="23"/>
        <v>052</v>
      </c>
      <c r="AH61" s="62" t="str">
        <f t="shared" si="24"/>
        <v>Carver</v>
      </c>
      <c r="AI61" s="63">
        <f t="shared" si="25"/>
        <v>0.44277442893228725</v>
      </c>
      <c r="AJ61" s="64">
        <f t="shared" si="4"/>
        <v>44.28</v>
      </c>
      <c r="AK61" s="63">
        <f t="shared" si="26"/>
        <v>4.24E-2</v>
      </c>
      <c r="AL61" s="57" t="e">
        <f t="shared" si="5"/>
        <v>#REF!</v>
      </c>
      <c r="AM61" s="65" t="e">
        <f t="shared" si="27"/>
        <v>#REF!</v>
      </c>
      <c r="AR61" s="49"/>
    </row>
    <row r="62" spans="1:44" ht="12.75" customHeight="1" x14ac:dyDescent="0.3">
      <c r="A62" s="48">
        <v>53</v>
      </c>
      <c r="B62" s="48" t="s">
        <v>116</v>
      </c>
      <c r="C62" s="49">
        <v>193884300</v>
      </c>
      <c r="D62" s="49">
        <f t="shared" si="1"/>
        <v>448069.55633186788</v>
      </c>
      <c r="E62" s="59">
        <v>44571000</v>
      </c>
      <c r="F62" s="49">
        <f t="shared" si="28"/>
        <v>498664.21149121085</v>
      </c>
      <c r="G62" s="49">
        <f t="shared" si="2"/>
        <v>946734</v>
      </c>
      <c r="H62" s="50">
        <v>1999940.3712494173</v>
      </c>
      <c r="I62" s="51">
        <f t="shared" si="6"/>
        <v>0.4733811135621756</v>
      </c>
      <c r="J62" s="28">
        <f t="shared" si="7"/>
        <v>23999284</v>
      </c>
      <c r="K62" s="28">
        <f t="shared" si="8"/>
        <v>946734</v>
      </c>
      <c r="L62" s="52">
        <f t="shared" si="9"/>
        <v>47.34</v>
      </c>
      <c r="M62" s="91"/>
      <c r="N62" s="53">
        <v>1032778</v>
      </c>
      <c r="O62" s="54">
        <v>5.5500000000000001E-2</v>
      </c>
      <c r="P62" s="28">
        <f t="shared" si="10"/>
        <v>1090097</v>
      </c>
      <c r="Q62" s="55">
        <f t="shared" si="11"/>
        <v>54.50647507650374</v>
      </c>
      <c r="R62" s="55">
        <f t="shared" si="12"/>
        <v>0</v>
      </c>
      <c r="S62" s="56">
        <f t="shared" si="13"/>
        <v>0</v>
      </c>
      <c r="T62" s="28">
        <f t="shared" si="14"/>
        <v>0</v>
      </c>
      <c r="U62" s="57">
        <f t="shared" si="15"/>
        <v>143363</v>
      </c>
      <c r="V62" s="57" t="e">
        <f t="shared" si="3"/>
        <v>#REF!</v>
      </c>
      <c r="W62" s="57">
        <f t="shared" si="16"/>
        <v>0</v>
      </c>
      <c r="X62" s="50" t="e">
        <f t="shared" si="17"/>
        <v>#REF!</v>
      </c>
      <c r="Y62" s="58" t="e">
        <f t="shared" si="18"/>
        <v>#REF!</v>
      </c>
      <c r="AA62" s="28">
        <f t="shared" si="19"/>
        <v>0</v>
      </c>
      <c r="AB62" s="28">
        <f t="shared" si="20"/>
        <v>0</v>
      </c>
      <c r="AC62" s="28" t="e">
        <f t="shared" si="21"/>
        <v>#REF!</v>
      </c>
      <c r="AD62" s="55" t="e">
        <f t="shared" si="22"/>
        <v>#REF!</v>
      </c>
      <c r="AG62" s="61" t="str">
        <f t="shared" si="23"/>
        <v>053</v>
      </c>
      <c r="AH62" s="62" t="str">
        <f t="shared" si="24"/>
        <v>Charlemont</v>
      </c>
      <c r="AI62" s="63">
        <f t="shared" si="25"/>
        <v>0.4733811135621756</v>
      </c>
      <c r="AJ62" s="64">
        <f t="shared" si="4"/>
        <v>47.34</v>
      </c>
      <c r="AK62" s="63">
        <f t="shared" si="26"/>
        <v>5.5500000000000001E-2</v>
      </c>
      <c r="AL62" s="57" t="e">
        <f t="shared" si="5"/>
        <v>#REF!</v>
      </c>
      <c r="AM62" s="65" t="e">
        <f t="shared" si="27"/>
        <v>#REF!</v>
      </c>
      <c r="AR62" s="49"/>
    </row>
    <row r="63" spans="1:44" ht="12.75" customHeight="1" x14ac:dyDescent="0.3">
      <c r="A63" s="48">
        <v>54</v>
      </c>
      <c r="B63" s="48" t="s">
        <v>117</v>
      </c>
      <c r="C63" s="49">
        <v>3079993300</v>
      </c>
      <c r="D63" s="49">
        <f t="shared" si="1"/>
        <v>7117911.2049615448</v>
      </c>
      <c r="E63" s="59">
        <v>628704000</v>
      </c>
      <c r="F63" s="49">
        <f t="shared" si="28"/>
        <v>7033994.8491478814</v>
      </c>
      <c r="G63" s="49">
        <f t="shared" si="2"/>
        <v>14151906</v>
      </c>
      <c r="H63" s="50">
        <v>29866623.352220889</v>
      </c>
      <c r="I63" s="51">
        <f t="shared" si="6"/>
        <v>0.47383682557967038</v>
      </c>
      <c r="J63" s="28">
        <f t="shared" si="7"/>
        <v>358399480</v>
      </c>
      <c r="K63" s="28">
        <f t="shared" si="8"/>
        <v>14151906</v>
      </c>
      <c r="L63" s="52">
        <f t="shared" si="9"/>
        <v>47.38</v>
      </c>
      <c r="M63" s="91"/>
      <c r="N63" s="53">
        <v>16225216</v>
      </c>
      <c r="O63" s="54">
        <v>8.649999999999998E-2</v>
      </c>
      <c r="P63" s="28">
        <f t="shared" si="10"/>
        <v>17628697</v>
      </c>
      <c r="Q63" s="55">
        <f t="shared" si="11"/>
        <v>59.024740735176302</v>
      </c>
      <c r="R63" s="55">
        <f t="shared" si="12"/>
        <v>0</v>
      </c>
      <c r="S63" s="56">
        <f t="shared" si="13"/>
        <v>0</v>
      </c>
      <c r="T63" s="28">
        <f t="shared" si="14"/>
        <v>0</v>
      </c>
      <c r="U63" s="57">
        <f t="shared" si="15"/>
        <v>3476791</v>
      </c>
      <c r="V63" s="57" t="e">
        <f t="shared" si="3"/>
        <v>#REF!</v>
      </c>
      <c r="W63" s="57">
        <f t="shared" si="16"/>
        <v>0</v>
      </c>
      <c r="X63" s="50" t="e">
        <f t="shared" si="17"/>
        <v>#REF!</v>
      </c>
      <c r="Y63" s="58" t="e">
        <f t="shared" si="18"/>
        <v>#REF!</v>
      </c>
      <c r="AA63" s="28">
        <f t="shared" si="19"/>
        <v>0</v>
      </c>
      <c r="AB63" s="28">
        <f t="shared" si="20"/>
        <v>0</v>
      </c>
      <c r="AC63" s="28" t="e">
        <f t="shared" si="21"/>
        <v>#REF!</v>
      </c>
      <c r="AD63" s="55" t="e">
        <f t="shared" si="22"/>
        <v>#REF!</v>
      </c>
      <c r="AG63" s="61" t="str">
        <f t="shared" si="23"/>
        <v>054</v>
      </c>
      <c r="AH63" s="62" t="str">
        <f t="shared" si="24"/>
        <v>Charlton</v>
      </c>
      <c r="AI63" s="63">
        <f t="shared" si="25"/>
        <v>0.47383682557967038</v>
      </c>
      <c r="AJ63" s="64">
        <f t="shared" si="4"/>
        <v>47.38</v>
      </c>
      <c r="AK63" s="63">
        <f t="shared" si="26"/>
        <v>8.649999999999998E-2</v>
      </c>
      <c r="AL63" s="57" t="e">
        <f t="shared" si="5"/>
        <v>#REF!</v>
      </c>
      <c r="AM63" s="65" t="e">
        <f t="shared" si="27"/>
        <v>#REF!</v>
      </c>
      <c r="AR63" s="49"/>
    </row>
    <row r="64" spans="1:44" ht="12.75" customHeight="1" x14ac:dyDescent="0.3">
      <c r="A64" s="48">
        <v>55</v>
      </c>
      <c r="B64" s="48" t="s">
        <v>118</v>
      </c>
      <c r="C64" s="49">
        <v>12659022000</v>
      </c>
      <c r="D64" s="49">
        <f t="shared" si="1"/>
        <v>29255191.736181602</v>
      </c>
      <c r="E64" s="59">
        <v>587301000</v>
      </c>
      <c r="F64" s="49">
        <f t="shared" si="28"/>
        <v>6570774.4962643785</v>
      </c>
      <c r="G64" s="49">
        <f t="shared" si="2"/>
        <v>35825966</v>
      </c>
      <c r="H64" s="50">
        <v>6232165.9564846223</v>
      </c>
      <c r="I64" s="51">
        <f t="shared" si="6"/>
        <v>5.7485577646921895</v>
      </c>
      <c r="J64" s="28">
        <f t="shared" si="7"/>
        <v>74785991</v>
      </c>
      <c r="K64" s="28">
        <f t="shared" si="8"/>
        <v>35825966</v>
      </c>
      <c r="L64" s="52">
        <f t="shared" si="9"/>
        <v>574.86</v>
      </c>
      <c r="M64" s="91"/>
      <c r="N64" s="53">
        <v>4836984</v>
      </c>
      <c r="O64" s="54">
        <v>4.4199999999999996E-2</v>
      </c>
      <c r="P64" s="28">
        <f t="shared" si="10"/>
        <v>5050779</v>
      </c>
      <c r="Q64" s="55">
        <f t="shared" si="11"/>
        <v>81.043717950813246</v>
      </c>
      <c r="R64" s="55">
        <f t="shared" si="12"/>
        <v>493.81628204918678</v>
      </c>
      <c r="S64" s="56">
        <f t="shared" si="13"/>
        <v>0.02</v>
      </c>
      <c r="T64" s="28">
        <f t="shared" si="14"/>
        <v>96740</v>
      </c>
      <c r="U64" s="57">
        <f t="shared" si="15"/>
        <v>0</v>
      </c>
      <c r="V64" s="57" t="e">
        <f t="shared" si="3"/>
        <v>#REF!</v>
      </c>
      <c r="W64" s="57">
        <f t="shared" si="16"/>
        <v>30678447</v>
      </c>
      <c r="X64" s="50" t="e">
        <f t="shared" si="17"/>
        <v>#REF!</v>
      </c>
      <c r="Y64" s="58" t="e">
        <f t="shared" si="18"/>
        <v>#REF!</v>
      </c>
      <c r="AA64" s="28">
        <f t="shared" si="19"/>
        <v>-30775187</v>
      </c>
      <c r="AB64" s="28">
        <f t="shared" si="20"/>
        <v>0</v>
      </c>
      <c r="AC64" s="28">
        <f t="shared" si="21"/>
        <v>0</v>
      </c>
      <c r="AD64" s="55" t="e">
        <f t="shared" si="22"/>
        <v>#REF!</v>
      </c>
      <c r="AG64" s="61" t="str">
        <f t="shared" si="23"/>
        <v>055</v>
      </c>
      <c r="AH64" s="62" t="str">
        <f t="shared" si="24"/>
        <v>Chatham</v>
      </c>
      <c r="AI64" s="63">
        <f t="shared" si="25"/>
        <v>5.7485577646921895</v>
      </c>
      <c r="AJ64" s="64">
        <f t="shared" si="4"/>
        <v>574.86</v>
      </c>
      <c r="AK64" s="63">
        <f t="shared" si="26"/>
        <v>4.4199999999999996E-2</v>
      </c>
      <c r="AL64" s="57" t="e">
        <f t="shared" si="5"/>
        <v>#REF!</v>
      </c>
      <c r="AM64" s="65" t="e">
        <f t="shared" si="27"/>
        <v>#REF!</v>
      </c>
      <c r="AR64" s="49"/>
    </row>
    <row r="65" spans="1:44" ht="12.75" customHeight="1" x14ac:dyDescent="0.3">
      <c r="A65" s="48">
        <v>56</v>
      </c>
      <c r="B65" s="48" t="s">
        <v>119</v>
      </c>
      <c r="C65" s="49">
        <v>9269831700</v>
      </c>
      <c r="D65" s="49">
        <f t="shared" si="1"/>
        <v>21422721.577198796</v>
      </c>
      <c r="E65" s="59">
        <v>2441387000</v>
      </c>
      <c r="F65" s="49">
        <f t="shared" si="28"/>
        <v>27314449.379639067</v>
      </c>
      <c r="G65" s="49">
        <f t="shared" si="2"/>
        <v>48737171</v>
      </c>
      <c r="H65" s="50">
        <v>73035227.410775036</v>
      </c>
      <c r="I65" s="51">
        <f t="shared" si="6"/>
        <v>0.66731045726585503</v>
      </c>
      <c r="J65" s="28">
        <f t="shared" si="7"/>
        <v>876422729</v>
      </c>
      <c r="K65" s="28">
        <f t="shared" si="8"/>
        <v>48737171</v>
      </c>
      <c r="L65" s="52">
        <f t="shared" si="9"/>
        <v>66.73</v>
      </c>
      <c r="M65" s="91"/>
      <c r="N65" s="53">
        <v>55987087</v>
      </c>
      <c r="O65" s="54">
        <v>3.85E-2</v>
      </c>
      <c r="P65" s="28">
        <f t="shared" si="10"/>
        <v>58142590</v>
      </c>
      <c r="Q65" s="55">
        <f t="shared" si="11"/>
        <v>79.608966879758228</v>
      </c>
      <c r="R65" s="55">
        <f t="shared" si="12"/>
        <v>0</v>
      </c>
      <c r="S65" s="56">
        <f t="shared" si="13"/>
        <v>0</v>
      </c>
      <c r="T65" s="28">
        <f t="shared" si="14"/>
        <v>0</v>
      </c>
      <c r="U65" s="57">
        <f t="shared" si="15"/>
        <v>9405419</v>
      </c>
      <c r="V65" s="57" t="e">
        <f t="shared" si="3"/>
        <v>#REF!</v>
      </c>
      <c r="W65" s="57">
        <f t="shared" si="16"/>
        <v>0</v>
      </c>
      <c r="X65" s="50" t="e">
        <f t="shared" si="17"/>
        <v>#REF!</v>
      </c>
      <c r="Y65" s="58" t="e">
        <f t="shared" si="18"/>
        <v>#REF!</v>
      </c>
      <c r="AA65" s="28">
        <f t="shared" si="19"/>
        <v>0</v>
      </c>
      <c r="AB65" s="28">
        <f t="shared" si="20"/>
        <v>0</v>
      </c>
      <c r="AC65" s="28" t="e">
        <f t="shared" si="21"/>
        <v>#REF!</v>
      </c>
      <c r="AD65" s="55" t="e">
        <f t="shared" si="22"/>
        <v>#REF!</v>
      </c>
      <c r="AG65" s="61" t="str">
        <f t="shared" si="23"/>
        <v>056</v>
      </c>
      <c r="AH65" s="62" t="str">
        <f t="shared" si="24"/>
        <v>Chelmsford</v>
      </c>
      <c r="AI65" s="63">
        <f t="shared" si="25"/>
        <v>0.66731045726585503</v>
      </c>
      <c r="AJ65" s="64">
        <f t="shared" si="4"/>
        <v>66.73</v>
      </c>
      <c r="AK65" s="63">
        <f t="shared" si="26"/>
        <v>3.85E-2</v>
      </c>
      <c r="AL65" s="57" t="e">
        <f t="shared" si="5"/>
        <v>#REF!</v>
      </c>
      <c r="AM65" s="65" t="e">
        <f t="shared" si="27"/>
        <v>#REF!</v>
      </c>
      <c r="AR65" s="49"/>
    </row>
    <row r="66" spans="1:44" ht="12.75" customHeight="1" x14ac:dyDescent="0.3">
      <c r="A66" s="48">
        <v>57</v>
      </c>
      <c r="B66" s="48" t="s">
        <v>120</v>
      </c>
      <c r="C66" s="49">
        <v>6348238400</v>
      </c>
      <c r="D66" s="49">
        <f t="shared" si="1"/>
        <v>14670875.17337364</v>
      </c>
      <c r="E66" s="59">
        <v>1018208000</v>
      </c>
      <c r="F66" s="49">
        <f t="shared" si="28"/>
        <v>11391799.364026897</v>
      </c>
      <c r="G66" s="49">
        <f t="shared" si="2"/>
        <v>26062675</v>
      </c>
      <c r="H66" s="50">
        <v>162079964.66427228</v>
      </c>
      <c r="I66" s="51">
        <f t="shared" si="6"/>
        <v>0.16080133688321976</v>
      </c>
      <c r="J66" s="28">
        <f t="shared" si="7"/>
        <v>1944959576</v>
      </c>
      <c r="K66" s="28">
        <f t="shared" si="8"/>
        <v>26062675</v>
      </c>
      <c r="L66" s="52">
        <f t="shared" si="9"/>
        <v>16.079999999999998</v>
      </c>
      <c r="M66" s="91"/>
      <c r="N66" s="53">
        <v>24693549</v>
      </c>
      <c r="O66" s="54">
        <v>4.5999999999999999E-2</v>
      </c>
      <c r="P66" s="28">
        <f t="shared" si="10"/>
        <v>25829452</v>
      </c>
      <c r="Q66" s="55">
        <f t="shared" si="11"/>
        <v>15.936239900781306</v>
      </c>
      <c r="R66" s="55">
        <f t="shared" si="12"/>
        <v>0.14376009921869226</v>
      </c>
      <c r="S66" s="56">
        <f t="shared" si="13"/>
        <v>0</v>
      </c>
      <c r="T66" s="28">
        <f t="shared" si="14"/>
        <v>0</v>
      </c>
      <c r="U66" s="57">
        <f t="shared" si="15"/>
        <v>0</v>
      </c>
      <c r="V66" s="57" t="e">
        <f t="shared" si="3"/>
        <v>#REF!</v>
      </c>
      <c r="W66" s="57">
        <f t="shared" si="16"/>
        <v>0</v>
      </c>
      <c r="X66" s="50" t="e">
        <f t="shared" si="17"/>
        <v>#REF!</v>
      </c>
      <c r="Y66" s="58" t="e">
        <f t="shared" si="18"/>
        <v>#REF!</v>
      </c>
      <c r="AA66" s="28">
        <f t="shared" si="19"/>
        <v>-233223</v>
      </c>
      <c r="AB66" s="28">
        <f t="shared" si="20"/>
        <v>-233223</v>
      </c>
      <c r="AC66" s="28">
        <f t="shared" si="21"/>
        <v>0</v>
      </c>
      <c r="AD66" s="55" t="e">
        <f t="shared" si="22"/>
        <v>#REF!</v>
      </c>
      <c r="AG66" s="61" t="str">
        <f t="shared" si="23"/>
        <v>057</v>
      </c>
      <c r="AH66" s="62" t="str">
        <f t="shared" si="24"/>
        <v>Chelsea</v>
      </c>
      <c r="AI66" s="63">
        <f t="shared" si="25"/>
        <v>0.16080133688321976</v>
      </c>
      <c r="AJ66" s="64">
        <f t="shared" si="4"/>
        <v>16.079999999999998</v>
      </c>
      <c r="AK66" s="63">
        <f t="shared" si="26"/>
        <v>4.5999999999999999E-2</v>
      </c>
      <c r="AL66" s="57" t="e">
        <f t="shared" si="5"/>
        <v>#REF!</v>
      </c>
      <c r="AM66" s="65" t="e">
        <f t="shared" si="27"/>
        <v>#REF!</v>
      </c>
      <c r="AR66" s="49"/>
    </row>
    <row r="67" spans="1:44" ht="12.75" customHeight="1" x14ac:dyDescent="0.3">
      <c r="A67" s="48">
        <v>58</v>
      </c>
      <c r="B67" s="48" t="s">
        <v>121</v>
      </c>
      <c r="C67" s="49">
        <v>447945500</v>
      </c>
      <c r="D67" s="49">
        <f t="shared" si="1"/>
        <v>1035208.8407666672</v>
      </c>
      <c r="E67" s="59">
        <v>121563000</v>
      </c>
      <c r="F67" s="49">
        <f t="shared" si="28"/>
        <v>1360057.3812906614</v>
      </c>
      <c r="G67" s="49">
        <f t="shared" si="2"/>
        <v>2395266</v>
      </c>
      <c r="H67" s="50">
        <v>6032211.8173196055</v>
      </c>
      <c r="I67" s="51">
        <f t="shared" si="6"/>
        <v>0.39707922608465845</v>
      </c>
      <c r="J67" s="28">
        <f t="shared" si="7"/>
        <v>72386542</v>
      </c>
      <c r="K67" s="28">
        <f t="shared" si="8"/>
        <v>2395266</v>
      </c>
      <c r="L67" s="52">
        <f t="shared" si="9"/>
        <v>39.71</v>
      </c>
      <c r="M67" s="91"/>
      <c r="N67" s="53">
        <v>2865342</v>
      </c>
      <c r="O67" s="54">
        <v>3.73E-2</v>
      </c>
      <c r="P67" s="28">
        <f t="shared" si="10"/>
        <v>2972219</v>
      </c>
      <c r="Q67" s="55">
        <f t="shared" si="11"/>
        <v>49.272457433709555</v>
      </c>
      <c r="R67" s="55">
        <f t="shared" si="12"/>
        <v>0</v>
      </c>
      <c r="S67" s="56">
        <f t="shared" si="13"/>
        <v>0</v>
      </c>
      <c r="T67" s="28">
        <f t="shared" si="14"/>
        <v>0</v>
      </c>
      <c r="U67" s="57">
        <f t="shared" si="15"/>
        <v>576953</v>
      </c>
      <c r="V67" s="57" t="e">
        <f t="shared" si="3"/>
        <v>#REF!</v>
      </c>
      <c r="W67" s="57">
        <f t="shared" si="16"/>
        <v>0</v>
      </c>
      <c r="X67" s="50" t="e">
        <f t="shared" si="17"/>
        <v>#REF!</v>
      </c>
      <c r="Y67" s="58" t="e">
        <f t="shared" si="18"/>
        <v>#REF!</v>
      </c>
      <c r="AA67" s="28">
        <f t="shared" si="19"/>
        <v>0</v>
      </c>
      <c r="AB67" s="28">
        <f t="shared" si="20"/>
        <v>0</v>
      </c>
      <c r="AC67" s="28" t="e">
        <f t="shared" si="21"/>
        <v>#REF!</v>
      </c>
      <c r="AD67" s="55" t="e">
        <f t="shared" si="22"/>
        <v>#REF!</v>
      </c>
      <c r="AG67" s="61" t="str">
        <f t="shared" si="23"/>
        <v>058</v>
      </c>
      <c r="AH67" s="62" t="str">
        <f t="shared" si="24"/>
        <v>Cheshire</v>
      </c>
      <c r="AI67" s="63">
        <f t="shared" si="25"/>
        <v>0.39707922608465845</v>
      </c>
      <c r="AJ67" s="64">
        <f t="shared" si="4"/>
        <v>39.71</v>
      </c>
      <c r="AK67" s="63">
        <f t="shared" si="26"/>
        <v>3.73E-2</v>
      </c>
      <c r="AL67" s="57" t="e">
        <f t="shared" si="5"/>
        <v>#REF!</v>
      </c>
      <c r="AM67" s="65" t="e">
        <f t="shared" si="27"/>
        <v>#REF!</v>
      </c>
      <c r="AR67" s="49"/>
    </row>
    <row r="68" spans="1:44" ht="12.75" customHeight="1" x14ac:dyDescent="0.3">
      <c r="A68" s="48">
        <v>59</v>
      </c>
      <c r="B68" s="48" t="s">
        <v>122</v>
      </c>
      <c r="C68" s="49">
        <v>176805800</v>
      </c>
      <c r="D68" s="49">
        <f t="shared" si="1"/>
        <v>408600.88394419232</v>
      </c>
      <c r="E68" s="59">
        <v>37087000</v>
      </c>
      <c r="F68" s="49">
        <f t="shared" si="28"/>
        <v>414932.57076517324</v>
      </c>
      <c r="G68" s="49">
        <f t="shared" si="2"/>
        <v>823533</v>
      </c>
      <c r="H68" s="50">
        <v>2134589.3700395678</v>
      </c>
      <c r="I68" s="51">
        <f t="shared" si="6"/>
        <v>0.38580394503919718</v>
      </c>
      <c r="J68" s="28">
        <f t="shared" si="7"/>
        <v>25615072</v>
      </c>
      <c r="K68" s="28">
        <f t="shared" si="8"/>
        <v>823533</v>
      </c>
      <c r="L68" s="52">
        <f t="shared" si="9"/>
        <v>38.58</v>
      </c>
      <c r="M68" s="91"/>
      <c r="N68" s="53">
        <v>1004462</v>
      </c>
      <c r="O68" s="54">
        <v>3.6400000000000002E-2</v>
      </c>
      <c r="P68" s="28">
        <f t="shared" si="10"/>
        <v>1041024</v>
      </c>
      <c r="Q68" s="55">
        <f t="shared" si="11"/>
        <v>48.769286243597428</v>
      </c>
      <c r="R68" s="55">
        <f t="shared" si="12"/>
        <v>0</v>
      </c>
      <c r="S68" s="56">
        <f t="shared" si="13"/>
        <v>0</v>
      </c>
      <c r="T68" s="28">
        <f t="shared" si="14"/>
        <v>0</v>
      </c>
      <c r="U68" s="57">
        <f t="shared" si="15"/>
        <v>217491</v>
      </c>
      <c r="V68" s="57" t="e">
        <f t="shared" si="3"/>
        <v>#REF!</v>
      </c>
      <c r="W68" s="57">
        <f t="shared" si="16"/>
        <v>0</v>
      </c>
      <c r="X68" s="50" t="e">
        <f t="shared" si="17"/>
        <v>#REF!</v>
      </c>
      <c r="Y68" s="58" t="e">
        <f t="shared" si="18"/>
        <v>#REF!</v>
      </c>
      <c r="AA68" s="28">
        <f t="shared" si="19"/>
        <v>0</v>
      </c>
      <c r="AB68" s="28">
        <f t="shared" si="20"/>
        <v>0</v>
      </c>
      <c r="AC68" s="28" t="e">
        <f t="shared" si="21"/>
        <v>#REF!</v>
      </c>
      <c r="AD68" s="55" t="e">
        <f t="shared" si="22"/>
        <v>#REF!</v>
      </c>
      <c r="AG68" s="61" t="str">
        <f t="shared" si="23"/>
        <v>059</v>
      </c>
      <c r="AH68" s="62" t="str">
        <f t="shared" si="24"/>
        <v>Chester</v>
      </c>
      <c r="AI68" s="63">
        <f t="shared" si="25"/>
        <v>0.38580394503919718</v>
      </c>
      <c r="AJ68" s="64">
        <f t="shared" si="4"/>
        <v>38.58</v>
      </c>
      <c r="AK68" s="63">
        <f t="shared" si="26"/>
        <v>3.6400000000000002E-2</v>
      </c>
      <c r="AL68" s="57" t="e">
        <f t="shared" si="5"/>
        <v>#REF!</v>
      </c>
      <c r="AM68" s="65" t="e">
        <f t="shared" si="27"/>
        <v>#REF!</v>
      </c>
      <c r="AR68" s="49"/>
    </row>
    <row r="69" spans="1:44" ht="12.75" customHeight="1" x14ac:dyDescent="0.3">
      <c r="A69" s="48">
        <v>60</v>
      </c>
      <c r="B69" s="48" t="s">
        <v>123</v>
      </c>
      <c r="C69" s="49">
        <v>257669000</v>
      </c>
      <c r="D69" s="49">
        <f t="shared" si="1"/>
        <v>595476.9649243186</v>
      </c>
      <c r="E69" s="59">
        <v>27696000</v>
      </c>
      <c r="F69" s="49">
        <f t="shared" si="28"/>
        <v>309865.2487370841</v>
      </c>
      <c r="G69" s="49">
        <f t="shared" si="2"/>
        <v>905342</v>
      </c>
      <c r="H69" s="50">
        <v>1472940.7969267652</v>
      </c>
      <c r="I69" s="51">
        <f t="shared" si="6"/>
        <v>0.6146492797870502</v>
      </c>
      <c r="J69" s="28">
        <f t="shared" si="7"/>
        <v>17675290</v>
      </c>
      <c r="K69" s="28">
        <f t="shared" si="8"/>
        <v>905342</v>
      </c>
      <c r="L69" s="52">
        <f t="shared" si="9"/>
        <v>61.46</v>
      </c>
      <c r="M69" s="91"/>
      <c r="N69" s="53">
        <v>1092904</v>
      </c>
      <c r="O69" s="54">
        <v>3.6400000000000002E-2</v>
      </c>
      <c r="P69" s="28">
        <f t="shared" si="10"/>
        <v>1132686</v>
      </c>
      <c r="Q69" s="55">
        <f t="shared" si="11"/>
        <v>76.899628441503296</v>
      </c>
      <c r="R69" s="55">
        <f t="shared" si="12"/>
        <v>0</v>
      </c>
      <c r="S69" s="56">
        <f t="shared" si="13"/>
        <v>0</v>
      </c>
      <c r="T69" s="28">
        <f t="shared" si="14"/>
        <v>0</v>
      </c>
      <c r="U69" s="57">
        <f t="shared" si="15"/>
        <v>227344</v>
      </c>
      <c r="V69" s="57" t="e">
        <f t="shared" si="3"/>
        <v>#REF!</v>
      </c>
      <c r="W69" s="57">
        <f t="shared" si="16"/>
        <v>0</v>
      </c>
      <c r="X69" s="50" t="e">
        <f t="shared" si="17"/>
        <v>#REF!</v>
      </c>
      <c r="Y69" s="58" t="e">
        <f t="shared" si="18"/>
        <v>#REF!</v>
      </c>
      <c r="AA69" s="28">
        <f t="shared" si="19"/>
        <v>0</v>
      </c>
      <c r="AB69" s="28">
        <f t="shared" si="20"/>
        <v>0</v>
      </c>
      <c r="AC69" s="28" t="e">
        <f t="shared" si="21"/>
        <v>#REF!</v>
      </c>
      <c r="AD69" s="55" t="e">
        <f t="shared" si="22"/>
        <v>#REF!</v>
      </c>
      <c r="AG69" s="61" t="str">
        <f t="shared" si="23"/>
        <v>060</v>
      </c>
      <c r="AH69" s="62" t="str">
        <f t="shared" si="24"/>
        <v>Chesterfield</v>
      </c>
      <c r="AI69" s="63">
        <f t="shared" si="25"/>
        <v>0.6146492797870502</v>
      </c>
      <c r="AJ69" s="64">
        <f t="shared" si="4"/>
        <v>61.46</v>
      </c>
      <c r="AK69" s="63">
        <f t="shared" si="26"/>
        <v>3.6400000000000002E-2</v>
      </c>
      <c r="AL69" s="57" t="e">
        <f t="shared" si="5"/>
        <v>#REF!</v>
      </c>
      <c r="AM69" s="65" t="e">
        <f t="shared" si="27"/>
        <v>#REF!</v>
      </c>
      <c r="AR69" s="49"/>
    </row>
    <row r="70" spans="1:44" ht="12.75" customHeight="1" x14ac:dyDescent="0.3">
      <c r="A70" s="48">
        <v>61</v>
      </c>
      <c r="B70" s="48" t="s">
        <v>124</v>
      </c>
      <c r="C70" s="49">
        <v>5821733400</v>
      </c>
      <c r="D70" s="49">
        <f t="shared" si="1"/>
        <v>13454114.13724792</v>
      </c>
      <c r="E70" s="59">
        <v>1368559000</v>
      </c>
      <c r="F70" s="49">
        <f t="shared" si="28"/>
        <v>15311556.721056294</v>
      </c>
      <c r="G70" s="49">
        <f t="shared" si="2"/>
        <v>28765671</v>
      </c>
      <c r="H70" s="50">
        <v>136705068.66</v>
      </c>
      <c r="I70" s="51">
        <f t="shared" si="6"/>
        <v>0.21042139316387218</v>
      </c>
      <c r="J70" s="28">
        <f t="shared" si="7"/>
        <v>1640460824</v>
      </c>
      <c r="K70" s="28">
        <f t="shared" si="8"/>
        <v>28765671</v>
      </c>
      <c r="L70" s="52">
        <f t="shared" si="9"/>
        <v>21.04</v>
      </c>
      <c r="M70" s="91"/>
      <c r="N70" s="53">
        <v>35132393</v>
      </c>
      <c r="O70" s="54">
        <v>2.7900000000000001E-2</v>
      </c>
      <c r="P70" s="28">
        <f t="shared" si="10"/>
        <v>36112587</v>
      </c>
      <c r="Q70" s="55">
        <f t="shared" si="11"/>
        <v>26.4164213909404</v>
      </c>
      <c r="R70" s="55">
        <f t="shared" si="12"/>
        <v>0</v>
      </c>
      <c r="S70" s="56">
        <f t="shared" si="13"/>
        <v>0</v>
      </c>
      <c r="T70" s="28">
        <f t="shared" si="14"/>
        <v>0</v>
      </c>
      <c r="U70" s="57">
        <f t="shared" si="15"/>
        <v>7346916</v>
      </c>
      <c r="V70" s="57" t="e">
        <f t="shared" si="3"/>
        <v>#REF!</v>
      </c>
      <c r="W70" s="57">
        <f t="shared" si="16"/>
        <v>0</v>
      </c>
      <c r="X70" s="50" t="e">
        <f t="shared" si="17"/>
        <v>#REF!</v>
      </c>
      <c r="Y70" s="58" t="e">
        <f t="shared" si="18"/>
        <v>#REF!</v>
      </c>
      <c r="AA70" s="28">
        <f t="shared" si="19"/>
        <v>0</v>
      </c>
      <c r="AB70" s="28">
        <f t="shared" si="20"/>
        <v>0</v>
      </c>
      <c r="AC70" s="28" t="e">
        <f t="shared" si="21"/>
        <v>#REF!</v>
      </c>
      <c r="AD70" s="55" t="e">
        <f t="shared" si="22"/>
        <v>#REF!</v>
      </c>
      <c r="AG70" s="61" t="str">
        <f t="shared" si="23"/>
        <v>061</v>
      </c>
      <c r="AH70" s="62" t="str">
        <f t="shared" si="24"/>
        <v>Chicopee</v>
      </c>
      <c r="AI70" s="63">
        <f t="shared" si="25"/>
        <v>0.21042139316387218</v>
      </c>
      <c r="AJ70" s="64">
        <f t="shared" si="4"/>
        <v>21.04</v>
      </c>
      <c r="AK70" s="63">
        <f t="shared" si="26"/>
        <v>2.7900000000000001E-2</v>
      </c>
      <c r="AL70" s="57" t="e">
        <f t="shared" si="5"/>
        <v>#REF!</v>
      </c>
      <c r="AM70" s="65" t="e">
        <f t="shared" si="27"/>
        <v>#REF!</v>
      </c>
      <c r="AR70" s="49"/>
    </row>
    <row r="71" spans="1:44" ht="12.75" customHeight="1" x14ac:dyDescent="0.3">
      <c r="A71" s="48">
        <v>62</v>
      </c>
      <c r="B71" s="48" t="s">
        <v>125</v>
      </c>
      <c r="C71" s="49">
        <v>5885307500</v>
      </c>
      <c r="D71" s="49">
        <f t="shared" si="1"/>
        <v>13601034.846047951</v>
      </c>
      <c r="E71" s="59">
        <v>117619000</v>
      </c>
      <c r="F71" s="49">
        <f t="shared" si="28"/>
        <v>1315931.5674179338</v>
      </c>
      <c r="G71" s="49">
        <f t="shared" si="2"/>
        <v>14916966</v>
      </c>
      <c r="H71" s="50">
        <v>1614994.763797842</v>
      </c>
      <c r="I71" s="51">
        <f t="shared" si="6"/>
        <v>9.236541402104038</v>
      </c>
      <c r="J71" s="28">
        <f t="shared" si="7"/>
        <v>19379937</v>
      </c>
      <c r="K71" s="28">
        <f t="shared" si="8"/>
        <v>14916966</v>
      </c>
      <c r="L71" s="52">
        <f t="shared" si="9"/>
        <v>923.65</v>
      </c>
      <c r="M71" s="91"/>
      <c r="N71" s="53">
        <v>1167918</v>
      </c>
      <c r="O71" s="54">
        <v>4.0500000000000001E-2</v>
      </c>
      <c r="P71" s="28">
        <f t="shared" si="10"/>
        <v>1215219</v>
      </c>
      <c r="Q71" s="55">
        <f t="shared" si="11"/>
        <v>75.246002478811491</v>
      </c>
      <c r="R71" s="55">
        <f t="shared" si="12"/>
        <v>848.40399752118844</v>
      </c>
      <c r="S71" s="56">
        <f t="shared" si="13"/>
        <v>0.02</v>
      </c>
      <c r="T71" s="28">
        <f t="shared" si="14"/>
        <v>23358</v>
      </c>
      <c r="U71" s="57">
        <f t="shared" si="15"/>
        <v>0</v>
      </c>
      <c r="V71" s="57" t="e">
        <f t="shared" si="3"/>
        <v>#REF!</v>
      </c>
      <c r="W71" s="57">
        <f t="shared" si="16"/>
        <v>13678389</v>
      </c>
      <c r="X71" s="50" t="e">
        <f t="shared" si="17"/>
        <v>#REF!</v>
      </c>
      <c r="Y71" s="58" t="e">
        <f t="shared" si="18"/>
        <v>#REF!</v>
      </c>
      <c r="AA71" s="28">
        <f t="shared" si="19"/>
        <v>-13701747</v>
      </c>
      <c r="AB71" s="28">
        <f t="shared" si="20"/>
        <v>0</v>
      </c>
      <c r="AC71" s="28">
        <f t="shared" si="21"/>
        <v>0</v>
      </c>
      <c r="AD71" s="55" t="e">
        <f t="shared" si="22"/>
        <v>#REF!</v>
      </c>
      <c r="AG71" s="61" t="str">
        <f t="shared" si="23"/>
        <v>062</v>
      </c>
      <c r="AH71" s="62" t="str">
        <f t="shared" si="24"/>
        <v>Chilmark</v>
      </c>
      <c r="AI71" s="63">
        <f t="shared" si="25"/>
        <v>9.236541402104038</v>
      </c>
      <c r="AJ71" s="64">
        <f t="shared" si="4"/>
        <v>923.65</v>
      </c>
      <c r="AK71" s="63">
        <f t="shared" si="26"/>
        <v>4.0500000000000001E-2</v>
      </c>
      <c r="AL71" s="57" t="e">
        <f t="shared" si="5"/>
        <v>#REF!</v>
      </c>
      <c r="AM71" s="65" t="e">
        <f t="shared" si="27"/>
        <v>#REF!</v>
      </c>
      <c r="AR71" s="49"/>
    </row>
    <row r="72" spans="1:44" ht="12.75" customHeight="1" x14ac:dyDescent="0.3">
      <c r="A72" s="48">
        <v>63</v>
      </c>
      <c r="B72" s="48" t="s">
        <v>126</v>
      </c>
      <c r="C72" s="49">
        <v>161712900</v>
      </c>
      <c r="D72" s="49">
        <f t="shared" si="1"/>
        <v>373720.96325561026</v>
      </c>
      <c r="E72" s="59">
        <v>50213000</v>
      </c>
      <c r="F72" s="49">
        <f t="shared" si="28"/>
        <v>561787.39654950914</v>
      </c>
      <c r="G72" s="49">
        <f t="shared" si="2"/>
        <v>935508</v>
      </c>
      <c r="H72" s="50">
        <v>4387414.1015436193</v>
      </c>
      <c r="I72" s="51">
        <f t="shared" si="6"/>
        <v>0.21322537110660725</v>
      </c>
      <c r="J72" s="28">
        <f t="shared" si="7"/>
        <v>52648969</v>
      </c>
      <c r="K72" s="28">
        <f t="shared" si="8"/>
        <v>935508</v>
      </c>
      <c r="L72" s="52">
        <f t="shared" si="9"/>
        <v>21.32</v>
      </c>
      <c r="M72" s="91"/>
      <c r="N72" s="53">
        <v>1125114</v>
      </c>
      <c r="O72" s="54">
        <v>2.2499999999999999E-2</v>
      </c>
      <c r="P72" s="28">
        <f t="shared" si="10"/>
        <v>1150429</v>
      </c>
      <c r="Q72" s="55">
        <f t="shared" si="11"/>
        <v>26.221117345528103</v>
      </c>
      <c r="R72" s="55">
        <f t="shared" si="12"/>
        <v>0</v>
      </c>
      <c r="S72" s="56">
        <f t="shared" si="13"/>
        <v>0</v>
      </c>
      <c r="T72" s="28">
        <f t="shared" si="14"/>
        <v>0</v>
      </c>
      <c r="U72" s="57">
        <f t="shared" si="15"/>
        <v>214921</v>
      </c>
      <c r="V72" s="57" t="e">
        <f t="shared" si="3"/>
        <v>#REF!</v>
      </c>
      <c r="W72" s="57">
        <f t="shared" si="16"/>
        <v>0</v>
      </c>
      <c r="X72" s="50" t="e">
        <f t="shared" si="17"/>
        <v>#REF!</v>
      </c>
      <c r="Y72" s="58" t="e">
        <f t="shared" si="18"/>
        <v>#REF!</v>
      </c>
      <c r="AA72" s="28">
        <f t="shared" si="19"/>
        <v>0</v>
      </c>
      <c r="AB72" s="28">
        <f t="shared" si="20"/>
        <v>0</v>
      </c>
      <c r="AC72" s="28" t="e">
        <f t="shared" si="21"/>
        <v>#REF!</v>
      </c>
      <c r="AD72" s="55" t="e">
        <f t="shared" si="22"/>
        <v>#REF!</v>
      </c>
      <c r="AG72" s="61" t="str">
        <f t="shared" si="23"/>
        <v>063</v>
      </c>
      <c r="AH72" s="62" t="str">
        <f t="shared" si="24"/>
        <v>Clarksburg</v>
      </c>
      <c r="AI72" s="63">
        <f t="shared" si="25"/>
        <v>0.21322537110660725</v>
      </c>
      <c r="AJ72" s="64">
        <f t="shared" si="4"/>
        <v>21.32</v>
      </c>
      <c r="AK72" s="63">
        <f t="shared" si="26"/>
        <v>2.2499999999999999E-2</v>
      </c>
      <c r="AL72" s="57" t="e">
        <f t="shared" si="5"/>
        <v>#REF!</v>
      </c>
      <c r="AM72" s="65" t="e">
        <f t="shared" si="27"/>
        <v>#REF!</v>
      </c>
      <c r="AR72" s="49"/>
    </row>
    <row r="73" spans="1:44" ht="12.75" customHeight="1" x14ac:dyDescent="0.3">
      <c r="A73" s="48">
        <v>64</v>
      </c>
      <c r="B73" s="48" t="s">
        <v>127</v>
      </c>
      <c r="C73" s="49">
        <v>2356461600</v>
      </c>
      <c r="D73" s="49">
        <f t="shared" si="1"/>
        <v>5445818.4784692908</v>
      </c>
      <c r="E73" s="59">
        <v>558071000</v>
      </c>
      <c r="F73" s="49">
        <f t="shared" si="28"/>
        <v>6243746.722557527</v>
      </c>
      <c r="G73" s="49">
        <f t="shared" si="2"/>
        <v>11689565</v>
      </c>
      <c r="H73" s="50">
        <v>36558782.019999996</v>
      </c>
      <c r="I73" s="51">
        <f t="shared" si="6"/>
        <v>0.3197471128443245</v>
      </c>
      <c r="J73" s="28">
        <f t="shared" si="7"/>
        <v>438705384</v>
      </c>
      <c r="K73" s="28">
        <f t="shared" si="8"/>
        <v>11689565</v>
      </c>
      <c r="L73" s="52">
        <f t="shared" si="9"/>
        <v>31.97</v>
      </c>
      <c r="M73" s="91"/>
      <c r="N73" s="53">
        <v>14024833</v>
      </c>
      <c r="O73" s="54">
        <v>3.8899999999999997E-2</v>
      </c>
      <c r="P73" s="28">
        <f t="shared" si="10"/>
        <v>14570399</v>
      </c>
      <c r="Q73" s="55">
        <f t="shared" si="11"/>
        <v>39.854716691680423</v>
      </c>
      <c r="R73" s="55">
        <f t="shared" si="12"/>
        <v>0</v>
      </c>
      <c r="S73" s="56">
        <f t="shared" si="13"/>
        <v>0</v>
      </c>
      <c r="T73" s="28">
        <f t="shared" si="14"/>
        <v>0</v>
      </c>
      <c r="U73" s="57">
        <f t="shared" si="15"/>
        <v>2880834</v>
      </c>
      <c r="V73" s="57" t="e">
        <f t="shared" si="3"/>
        <v>#REF!</v>
      </c>
      <c r="W73" s="57">
        <f t="shared" si="16"/>
        <v>0</v>
      </c>
      <c r="X73" s="50" t="e">
        <f t="shared" si="17"/>
        <v>#REF!</v>
      </c>
      <c r="Y73" s="58" t="e">
        <f t="shared" si="18"/>
        <v>#REF!</v>
      </c>
      <c r="AA73" s="28">
        <f t="shared" si="19"/>
        <v>0</v>
      </c>
      <c r="AB73" s="28">
        <f t="shared" si="20"/>
        <v>0</v>
      </c>
      <c r="AC73" s="28" t="e">
        <f t="shared" si="21"/>
        <v>#REF!</v>
      </c>
      <c r="AD73" s="55" t="e">
        <f t="shared" si="22"/>
        <v>#REF!</v>
      </c>
      <c r="AG73" s="61" t="str">
        <f t="shared" si="23"/>
        <v>064</v>
      </c>
      <c r="AH73" s="62" t="str">
        <f t="shared" si="24"/>
        <v>Clinton</v>
      </c>
      <c r="AI73" s="63">
        <f t="shared" si="25"/>
        <v>0.3197471128443245</v>
      </c>
      <c r="AJ73" s="64">
        <f t="shared" si="4"/>
        <v>31.97</v>
      </c>
      <c r="AK73" s="63">
        <f t="shared" si="26"/>
        <v>3.8899999999999997E-2</v>
      </c>
      <c r="AL73" s="57" t="e">
        <f t="shared" si="5"/>
        <v>#REF!</v>
      </c>
      <c r="AM73" s="65" t="e">
        <f t="shared" si="27"/>
        <v>#REF!</v>
      </c>
      <c r="AR73" s="49"/>
    </row>
    <row r="74" spans="1:44" ht="12.75" customHeight="1" x14ac:dyDescent="0.3">
      <c r="A74" s="48">
        <v>65</v>
      </c>
      <c r="B74" s="48" t="s">
        <v>128</v>
      </c>
      <c r="C74" s="49">
        <v>4232219500</v>
      </c>
      <c r="D74" s="49">
        <f t="shared" si="1"/>
        <v>9780723.4194005374</v>
      </c>
      <c r="E74" s="59">
        <v>1311182000</v>
      </c>
      <c r="F74" s="49">
        <f t="shared" si="28"/>
        <v>14669617.871518899</v>
      </c>
      <c r="G74" s="49">
        <f t="shared" si="2"/>
        <v>24450341</v>
      </c>
      <c r="H74" s="50">
        <v>18427655.152292214</v>
      </c>
      <c r="I74" s="51">
        <f t="shared" si="6"/>
        <v>1.3268286603984243</v>
      </c>
      <c r="J74" s="28">
        <f t="shared" si="7"/>
        <v>221131862</v>
      </c>
      <c r="K74" s="28">
        <f t="shared" si="8"/>
        <v>24450341</v>
      </c>
      <c r="L74" s="52">
        <f t="shared" si="9"/>
        <v>132.68</v>
      </c>
      <c r="M74" s="91"/>
      <c r="N74" s="53">
        <v>14872175</v>
      </c>
      <c r="O74" s="54">
        <v>4.8000000000000001E-2</v>
      </c>
      <c r="P74" s="28">
        <f t="shared" si="10"/>
        <v>15586039</v>
      </c>
      <c r="Q74" s="55">
        <f t="shared" si="11"/>
        <v>84.579610759979161</v>
      </c>
      <c r="R74" s="55">
        <f t="shared" si="12"/>
        <v>48.100389240020846</v>
      </c>
      <c r="S74" s="56">
        <f t="shared" si="13"/>
        <v>0.02</v>
      </c>
      <c r="T74" s="28">
        <f t="shared" si="14"/>
        <v>297444</v>
      </c>
      <c r="U74" s="57">
        <f t="shared" si="15"/>
        <v>0</v>
      </c>
      <c r="V74" s="57" t="e">
        <f t="shared" ref="V74:V137" si="29">MAX(U74*(V$5),0)</f>
        <v>#REF!</v>
      </c>
      <c r="W74" s="57">
        <f t="shared" si="16"/>
        <v>0</v>
      </c>
      <c r="X74" s="50" t="e">
        <f t="shared" si="17"/>
        <v>#REF!</v>
      </c>
      <c r="Y74" s="58" t="e">
        <f t="shared" si="18"/>
        <v>#REF!</v>
      </c>
      <c r="AA74" s="28">
        <f t="shared" si="19"/>
        <v>-8864302</v>
      </c>
      <c r="AB74" s="28">
        <f t="shared" si="20"/>
        <v>-8566858</v>
      </c>
      <c r="AC74" s="28">
        <f t="shared" si="21"/>
        <v>0</v>
      </c>
      <c r="AD74" s="55" t="e">
        <f t="shared" si="22"/>
        <v>#REF!</v>
      </c>
      <c r="AG74" s="61" t="str">
        <f t="shared" si="23"/>
        <v>065</v>
      </c>
      <c r="AH74" s="62" t="str">
        <f t="shared" si="24"/>
        <v>Cohasset</v>
      </c>
      <c r="AI74" s="63">
        <f t="shared" si="25"/>
        <v>1.3268286603984243</v>
      </c>
      <c r="AJ74" s="64">
        <f t="shared" ref="AJ74:AJ137" si="30">L74</f>
        <v>132.68</v>
      </c>
      <c r="AK74" s="63">
        <f t="shared" si="26"/>
        <v>4.8000000000000001E-2</v>
      </c>
      <c r="AL74" s="57" t="e">
        <f t="shared" ref="AL74:AL137" si="31">X74</f>
        <v>#REF!</v>
      </c>
      <c r="AM74" s="65" t="e">
        <f t="shared" si="27"/>
        <v>#REF!</v>
      </c>
      <c r="AR74" s="49"/>
    </row>
    <row r="75" spans="1:44" ht="12.75" customHeight="1" x14ac:dyDescent="0.3">
      <c r="A75" s="48">
        <v>66</v>
      </c>
      <c r="B75" s="48" t="s">
        <v>129</v>
      </c>
      <c r="C75" s="49">
        <v>226340100</v>
      </c>
      <c r="D75" s="49">
        <f t="shared" ref="D75:D138" si="32">D$5*C75</f>
        <v>523075.40211925673</v>
      </c>
      <c r="E75" s="59">
        <v>52850000</v>
      </c>
      <c r="F75" s="49">
        <f t="shared" si="28"/>
        <v>591290.38112922071</v>
      </c>
      <c r="G75" s="49">
        <f t="shared" ref="G75:G138" si="33">ROUND(D75+F75,0)</f>
        <v>1114366</v>
      </c>
      <c r="H75" s="50">
        <v>2937000.6482798951</v>
      </c>
      <c r="I75" s="51">
        <f t="shared" ref="I75:I138" si="34">IF(H75=0,0,G75/H75)</f>
        <v>0.37942313722424531</v>
      </c>
      <c r="J75" s="28">
        <f t="shared" ref="J75:J138" si="35">IF(H75&lt;&gt;0,ROUND(H75*$J$9,0),G75)</f>
        <v>35244008</v>
      </c>
      <c r="K75" s="28">
        <f t="shared" ref="K75:K138" si="36">MIN(G75,J75)</f>
        <v>1114366</v>
      </c>
      <c r="L75" s="52">
        <f t="shared" ref="L75:L138" si="37">IF(H75&gt;0, ROUND((K75*100/H75), 2), 0)</f>
        <v>37.94</v>
      </c>
      <c r="M75" s="91"/>
      <c r="N75" s="53">
        <v>1483968</v>
      </c>
      <c r="O75" s="54">
        <v>3.4000000000000002E-2</v>
      </c>
      <c r="P75" s="28">
        <f t="shared" ref="P75:P138" si="38">ROUND(N75*(1+O75),0)</f>
        <v>1534423</v>
      </c>
      <c r="Q75" s="55">
        <f t="shared" ref="Q75:Q138" si="39">IF(H75=0,0,P75*100/H75)</f>
        <v>52.24455775652148</v>
      </c>
      <c r="R75" s="55">
        <f t="shared" ref="R75:R138" si="40">IF(L75&gt;Q75,L75-Q75,0)</f>
        <v>0</v>
      </c>
      <c r="S75" s="56">
        <f t="shared" ref="S75:S138" si="41">IF(AND(R75&gt;$T$4,R75&lt;=$T$5),$S$4,IF(R75&gt;$T$5,$S$5,0))</f>
        <v>0</v>
      </c>
      <c r="T75" s="28">
        <f t="shared" ref="T75:T138" si="42">ROUND(S75*N75,0)</f>
        <v>0</v>
      </c>
      <c r="U75" s="57">
        <f t="shared" ref="U75:U138" si="43">MAX(P75-K75,0)</f>
        <v>420057</v>
      </c>
      <c r="V75" s="57" t="e">
        <f t="shared" si="29"/>
        <v>#REF!</v>
      </c>
      <c r="W75" s="57">
        <f t="shared" ref="W75:W138" si="44">IF(AND(I75&gt;1.75,$W$5=1),MAX(K75-(P75+T75),0),0)</f>
        <v>0</v>
      </c>
      <c r="X75" s="50" t="e">
        <f t="shared" ref="X75:X138" si="45">MIN(H75*12,ROUND(P75+T75-V75+W75,0))</f>
        <v>#REF!</v>
      </c>
      <c r="Y75" s="58" t="e">
        <f t="shared" ref="Y75:Y138" si="46">IF(H75=0,0,X75*100/H75)</f>
        <v>#REF!</v>
      </c>
      <c r="AA75" s="28">
        <f t="shared" ref="AA75:AA138" si="47">IF(Q75&lt;L75, P75-K75, 0)</f>
        <v>0</v>
      </c>
      <c r="AB75" s="28">
        <f t="shared" ref="AB75:AB138" si="48">-1*MAX(K75-(P75+T75+W75),0)</f>
        <v>0</v>
      </c>
      <c r="AC75" s="28" t="e">
        <f t="shared" ref="AC75:AC138" si="49">IF(Q75&gt;L75, X75-K75,0)</f>
        <v>#REF!</v>
      </c>
      <c r="AD75" s="55" t="e">
        <f t="shared" ref="AD75:AD138" si="50">Y75-L75</f>
        <v>#REF!</v>
      </c>
      <c r="AG75" s="61" t="str">
        <f t="shared" ref="AG75:AG138" si="51">TEXT(A75,"000")</f>
        <v>066</v>
      </c>
      <c r="AH75" s="62" t="str">
        <f t="shared" ref="AH75:AH138" si="52">B75</f>
        <v>Colrain</v>
      </c>
      <c r="AI75" s="63">
        <f t="shared" ref="AI75:AI138" si="53">I75</f>
        <v>0.37942313722424531</v>
      </c>
      <c r="AJ75" s="64">
        <f t="shared" si="30"/>
        <v>37.94</v>
      </c>
      <c r="AK75" s="63">
        <f t="shared" ref="AK75:AK138" si="54">O75</f>
        <v>3.4000000000000002E-2</v>
      </c>
      <c r="AL75" s="57" t="e">
        <f t="shared" si="31"/>
        <v>#REF!</v>
      </c>
      <c r="AM75" s="65" t="e">
        <f t="shared" ref="AM75:AM138" si="55">AD75</f>
        <v>#REF!</v>
      </c>
      <c r="AR75" s="49"/>
    </row>
    <row r="76" spans="1:44" ht="12.75" customHeight="1" x14ac:dyDescent="0.3">
      <c r="A76" s="48">
        <v>67</v>
      </c>
      <c r="B76" s="48" t="s">
        <v>130</v>
      </c>
      <c r="C76" s="49">
        <v>10005748600</v>
      </c>
      <c r="D76" s="49">
        <f t="shared" si="32"/>
        <v>23123436.688634451</v>
      </c>
      <c r="E76" s="59">
        <v>3105389000</v>
      </c>
      <c r="F76" s="49">
        <f t="shared" ref="F76:F139" si="56">E76*F$5</f>
        <v>34743361.312478513</v>
      </c>
      <c r="G76" s="49">
        <f t="shared" si="33"/>
        <v>57866798</v>
      </c>
      <c r="H76" s="50">
        <v>38939659.644853905</v>
      </c>
      <c r="I76" s="51">
        <f t="shared" si="34"/>
        <v>1.4860632714248037</v>
      </c>
      <c r="J76" s="28">
        <f t="shared" si="35"/>
        <v>467275916</v>
      </c>
      <c r="K76" s="28">
        <f t="shared" si="36"/>
        <v>57866798</v>
      </c>
      <c r="L76" s="52">
        <f t="shared" si="37"/>
        <v>148.61000000000001</v>
      </c>
      <c r="M76" s="91"/>
      <c r="N76" s="53">
        <v>31836953</v>
      </c>
      <c r="O76" s="54">
        <v>4.7699999999999992E-2</v>
      </c>
      <c r="P76" s="28">
        <f t="shared" si="38"/>
        <v>33355576</v>
      </c>
      <c r="Q76" s="55">
        <f t="shared" si="39"/>
        <v>85.659649581472721</v>
      </c>
      <c r="R76" s="55">
        <f t="shared" si="40"/>
        <v>62.950350418527293</v>
      </c>
      <c r="S76" s="56">
        <f t="shared" si="41"/>
        <v>0.02</v>
      </c>
      <c r="T76" s="28">
        <f t="shared" si="42"/>
        <v>636739</v>
      </c>
      <c r="U76" s="57">
        <f t="shared" si="43"/>
        <v>0</v>
      </c>
      <c r="V76" s="57" t="e">
        <f t="shared" si="29"/>
        <v>#REF!</v>
      </c>
      <c r="W76" s="57">
        <f t="shared" si="44"/>
        <v>0</v>
      </c>
      <c r="X76" s="50" t="e">
        <f t="shared" si="45"/>
        <v>#REF!</v>
      </c>
      <c r="Y76" s="58" t="e">
        <f t="shared" si="46"/>
        <v>#REF!</v>
      </c>
      <c r="AA76" s="28">
        <f t="shared" si="47"/>
        <v>-24511222</v>
      </c>
      <c r="AB76" s="28">
        <f t="shared" si="48"/>
        <v>-23874483</v>
      </c>
      <c r="AC76" s="28">
        <f t="shared" si="49"/>
        <v>0</v>
      </c>
      <c r="AD76" s="55" t="e">
        <f t="shared" si="50"/>
        <v>#REF!</v>
      </c>
      <c r="AG76" s="61" t="str">
        <f t="shared" si="51"/>
        <v>067</v>
      </c>
      <c r="AH76" s="62" t="str">
        <f t="shared" si="52"/>
        <v>Concord</v>
      </c>
      <c r="AI76" s="63">
        <f t="shared" si="53"/>
        <v>1.4860632714248037</v>
      </c>
      <c r="AJ76" s="64">
        <f t="shared" si="30"/>
        <v>148.61000000000001</v>
      </c>
      <c r="AK76" s="63">
        <f t="shared" si="54"/>
        <v>4.7699999999999992E-2</v>
      </c>
      <c r="AL76" s="57" t="e">
        <f t="shared" si="31"/>
        <v>#REF!</v>
      </c>
      <c r="AM76" s="65" t="e">
        <f t="shared" si="55"/>
        <v>#REF!</v>
      </c>
      <c r="AR76" s="49"/>
    </row>
    <row r="77" spans="1:44" ht="12.75" customHeight="1" x14ac:dyDescent="0.3">
      <c r="A77" s="48">
        <v>68</v>
      </c>
      <c r="B77" s="48" t="s">
        <v>131</v>
      </c>
      <c r="C77" s="49">
        <v>361484500</v>
      </c>
      <c r="D77" s="49">
        <f t="shared" si="32"/>
        <v>835396.15913122974</v>
      </c>
      <c r="E77" s="59">
        <v>135796000</v>
      </c>
      <c r="F77" s="49">
        <f t="shared" si="56"/>
        <v>1519297.419031668</v>
      </c>
      <c r="G77" s="49">
        <f t="shared" si="33"/>
        <v>2354694</v>
      </c>
      <c r="H77" s="50">
        <v>2349309.9240101175</v>
      </c>
      <c r="I77" s="51">
        <f t="shared" si="34"/>
        <v>1.0022917691424433</v>
      </c>
      <c r="J77" s="28">
        <f t="shared" si="35"/>
        <v>28191719</v>
      </c>
      <c r="K77" s="28">
        <f t="shared" si="36"/>
        <v>2354694</v>
      </c>
      <c r="L77" s="52">
        <f t="shared" si="37"/>
        <v>100.23</v>
      </c>
      <c r="M77" s="91"/>
      <c r="N77" s="53">
        <v>1951804</v>
      </c>
      <c r="O77" s="54">
        <v>4.9699999999999994E-2</v>
      </c>
      <c r="P77" s="28">
        <f t="shared" si="38"/>
        <v>2048809</v>
      </c>
      <c r="Q77" s="55">
        <f t="shared" si="39"/>
        <v>87.208970560291931</v>
      </c>
      <c r="R77" s="55">
        <f t="shared" si="40"/>
        <v>13.021029439708073</v>
      </c>
      <c r="S77" s="56">
        <f t="shared" si="41"/>
        <v>0.02</v>
      </c>
      <c r="T77" s="28">
        <f t="shared" si="42"/>
        <v>39036</v>
      </c>
      <c r="U77" s="57">
        <f t="shared" si="43"/>
        <v>0</v>
      </c>
      <c r="V77" s="57" t="e">
        <f t="shared" si="29"/>
        <v>#REF!</v>
      </c>
      <c r="W77" s="57">
        <f t="shared" si="44"/>
        <v>0</v>
      </c>
      <c r="X77" s="50" t="e">
        <f t="shared" si="45"/>
        <v>#REF!</v>
      </c>
      <c r="Y77" s="58" t="e">
        <f t="shared" si="46"/>
        <v>#REF!</v>
      </c>
      <c r="AA77" s="28">
        <f t="shared" si="47"/>
        <v>-305885</v>
      </c>
      <c r="AB77" s="28">
        <f t="shared" si="48"/>
        <v>-266849</v>
      </c>
      <c r="AC77" s="28">
        <f t="shared" si="49"/>
        <v>0</v>
      </c>
      <c r="AD77" s="55" t="e">
        <f t="shared" si="50"/>
        <v>#REF!</v>
      </c>
      <c r="AG77" s="61" t="str">
        <f t="shared" si="51"/>
        <v>068</v>
      </c>
      <c r="AH77" s="62" t="str">
        <f t="shared" si="52"/>
        <v>Conway</v>
      </c>
      <c r="AI77" s="63">
        <f t="shared" si="53"/>
        <v>1.0022917691424433</v>
      </c>
      <c r="AJ77" s="64">
        <f t="shared" si="30"/>
        <v>100.23</v>
      </c>
      <c r="AK77" s="63">
        <f t="shared" si="54"/>
        <v>4.9699999999999994E-2</v>
      </c>
      <c r="AL77" s="57" t="e">
        <f t="shared" si="31"/>
        <v>#REF!</v>
      </c>
      <c r="AM77" s="65" t="e">
        <f t="shared" si="55"/>
        <v>#REF!</v>
      </c>
      <c r="AR77" s="49"/>
    </row>
    <row r="78" spans="1:44" ht="12.75" customHeight="1" x14ac:dyDescent="0.3">
      <c r="A78" s="48">
        <v>69</v>
      </c>
      <c r="B78" s="48" t="s">
        <v>132</v>
      </c>
      <c r="C78" s="49">
        <v>176022200</v>
      </c>
      <c r="D78" s="49">
        <f t="shared" si="32"/>
        <v>406789.97246584337</v>
      </c>
      <c r="E78" s="59">
        <v>65112000</v>
      </c>
      <c r="F78" s="49">
        <f t="shared" si="56"/>
        <v>728478.70002054528</v>
      </c>
      <c r="G78" s="49">
        <f t="shared" si="33"/>
        <v>1135269</v>
      </c>
      <c r="H78" s="50">
        <v>769799.72448936035</v>
      </c>
      <c r="I78" s="51">
        <f t="shared" si="34"/>
        <v>1.474758906614406</v>
      </c>
      <c r="J78" s="28">
        <f t="shared" si="35"/>
        <v>9237597</v>
      </c>
      <c r="K78" s="28">
        <f t="shared" si="36"/>
        <v>1135269</v>
      </c>
      <c r="L78" s="52">
        <f t="shared" si="37"/>
        <v>147.47999999999999</v>
      </c>
      <c r="M78" s="91"/>
      <c r="N78" s="53">
        <v>655237</v>
      </c>
      <c r="O78" s="54">
        <v>3.2199999999999999E-2</v>
      </c>
      <c r="P78" s="28">
        <f t="shared" si="38"/>
        <v>676336</v>
      </c>
      <c r="Q78" s="55">
        <f t="shared" si="39"/>
        <v>87.858696032742969</v>
      </c>
      <c r="R78" s="55">
        <f t="shared" si="40"/>
        <v>59.62130396725702</v>
      </c>
      <c r="S78" s="56">
        <f t="shared" si="41"/>
        <v>0.02</v>
      </c>
      <c r="T78" s="28">
        <f t="shared" si="42"/>
        <v>13105</v>
      </c>
      <c r="U78" s="57">
        <f t="shared" si="43"/>
        <v>0</v>
      </c>
      <c r="V78" s="57" t="e">
        <f t="shared" si="29"/>
        <v>#REF!</v>
      </c>
      <c r="W78" s="57">
        <f t="shared" si="44"/>
        <v>0</v>
      </c>
      <c r="X78" s="50" t="e">
        <f t="shared" si="45"/>
        <v>#REF!</v>
      </c>
      <c r="Y78" s="58" t="e">
        <f t="shared" si="46"/>
        <v>#REF!</v>
      </c>
      <c r="AA78" s="28">
        <f t="shared" si="47"/>
        <v>-458933</v>
      </c>
      <c r="AB78" s="28">
        <f t="shared" si="48"/>
        <v>-445828</v>
      </c>
      <c r="AC78" s="28">
        <f t="shared" si="49"/>
        <v>0</v>
      </c>
      <c r="AD78" s="55" t="e">
        <f t="shared" si="50"/>
        <v>#REF!</v>
      </c>
      <c r="AG78" s="61" t="str">
        <f t="shared" si="51"/>
        <v>069</v>
      </c>
      <c r="AH78" s="62" t="str">
        <f t="shared" si="52"/>
        <v>Cummington</v>
      </c>
      <c r="AI78" s="63">
        <f t="shared" si="53"/>
        <v>1.474758906614406</v>
      </c>
      <c r="AJ78" s="64">
        <f t="shared" si="30"/>
        <v>147.47999999999999</v>
      </c>
      <c r="AK78" s="63">
        <f t="shared" si="54"/>
        <v>3.2199999999999999E-2</v>
      </c>
      <c r="AL78" s="57" t="e">
        <f t="shared" si="31"/>
        <v>#REF!</v>
      </c>
      <c r="AM78" s="65" t="e">
        <f t="shared" si="55"/>
        <v>#REF!</v>
      </c>
      <c r="AR78" s="49"/>
    </row>
    <row r="79" spans="1:44" ht="12.75" customHeight="1" x14ac:dyDescent="0.3">
      <c r="A79" s="48">
        <v>70</v>
      </c>
      <c r="B79" s="48" t="s">
        <v>133</v>
      </c>
      <c r="C79" s="49">
        <v>947874600</v>
      </c>
      <c r="D79" s="49">
        <f t="shared" si="32"/>
        <v>2190552.5691365767</v>
      </c>
      <c r="E79" s="59">
        <v>241562000</v>
      </c>
      <c r="F79" s="49">
        <f t="shared" si="56"/>
        <v>2702616.595011103</v>
      </c>
      <c r="G79" s="49">
        <f t="shared" si="33"/>
        <v>4893169</v>
      </c>
      <c r="H79" s="50">
        <v>13840323.246817823</v>
      </c>
      <c r="I79" s="51">
        <f t="shared" si="34"/>
        <v>0.35354441603269932</v>
      </c>
      <c r="J79" s="28">
        <f t="shared" si="35"/>
        <v>166083879</v>
      </c>
      <c r="K79" s="28">
        <f t="shared" si="36"/>
        <v>4893169</v>
      </c>
      <c r="L79" s="52">
        <f t="shared" si="37"/>
        <v>35.35</v>
      </c>
      <c r="M79" s="91"/>
      <c r="N79" s="53">
        <v>6084533</v>
      </c>
      <c r="O79" s="54">
        <v>3.3099999999999997E-2</v>
      </c>
      <c r="P79" s="28">
        <f t="shared" si="38"/>
        <v>6285931</v>
      </c>
      <c r="Q79" s="55">
        <f t="shared" si="39"/>
        <v>45.417515818825009</v>
      </c>
      <c r="R79" s="55">
        <f t="shared" si="40"/>
        <v>0</v>
      </c>
      <c r="S79" s="56">
        <f t="shared" si="41"/>
        <v>0</v>
      </c>
      <c r="T79" s="28">
        <f t="shared" si="42"/>
        <v>0</v>
      </c>
      <c r="U79" s="57">
        <f t="shared" si="43"/>
        <v>1392762</v>
      </c>
      <c r="V79" s="57" t="e">
        <f t="shared" si="29"/>
        <v>#REF!</v>
      </c>
      <c r="W79" s="57">
        <f t="shared" si="44"/>
        <v>0</v>
      </c>
      <c r="X79" s="50" t="e">
        <f t="shared" si="45"/>
        <v>#REF!</v>
      </c>
      <c r="Y79" s="58" t="e">
        <f t="shared" si="46"/>
        <v>#REF!</v>
      </c>
      <c r="AA79" s="28">
        <f t="shared" si="47"/>
        <v>0</v>
      </c>
      <c r="AB79" s="28">
        <f t="shared" si="48"/>
        <v>0</v>
      </c>
      <c r="AC79" s="28" t="e">
        <f t="shared" si="49"/>
        <v>#REF!</v>
      </c>
      <c r="AD79" s="55" t="e">
        <f t="shared" si="50"/>
        <v>#REF!</v>
      </c>
      <c r="AG79" s="61" t="str">
        <f t="shared" si="51"/>
        <v>070</v>
      </c>
      <c r="AH79" s="62" t="str">
        <f t="shared" si="52"/>
        <v>Dalton</v>
      </c>
      <c r="AI79" s="63">
        <f t="shared" si="53"/>
        <v>0.35354441603269932</v>
      </c>
      <c r="AJ79" s="64">
        <f t="shared" si="30"/>
        <v>35.35</v>
      </c>
      <c r="AK79" s="63">
        <f t="shared" si="54"/>
        <v>3.3099999999999997E-2</v>
      </c>
      <c r="AL79" s="57" t="e">
        <f t="shared" si="31"/>
        <v>#REF!</v>
      </c>
      <c r="AM79" s="65" t="e">
        <f t="shared" si="55"/>
        <v>#REF!</v>
      </c>
      <c r="AR79" s="49"/>
    </row>
    <row r="80" spans="1:44" ht="12.75" customHeight="1" x14ac:dyDescent="0.3">
      <c r="A80" s="48">
        <v>71</v>
      </c>
      <c r="B80" s="48" t="s">
        <v>134</v>
      </c>
      <c r="C80" s="49">
        <v>7716583900</v>
      </c>
      <c r="D80" s="49">
        <f t="shared" si="32"/>
        <v>17833142.366197959</v>
      </c>
      <c r="E80" s="59">
        <v>1982146000</v>
      </c>
      <c r="F80" s="49">
        <f t="shared" si="56"/>
        <v>22176421.263836522</v>
      </c>
      <c r="G80" s="49">
        <f t="shared" si="33"/>
        <v>40009564</v>
      </c>
      <c r="H80" s="50">
        <v>51444526.09896531</v>
      </c>
      <c r="I80" s="51">
        <f t="shared" si="34"/>
        <v>0.77772247183368848</v>
      </c>
      <c r="J80" s="28">
        <f t="shared" si="35"/>
        <v>617334313</v>
      </c>
      <c r="K80" s="28">
        <f t="shared" si="36"/>
        <v>40009564</v>
      </c>
      <c r="L80" s="52">
        <f t="shared" si="37"/>
        <v>77.77</v>
      </c>
      <c r="M80" s="91"/>
      <c r="N80" s="53">
        <v>38733408</v>
      </c>
      <c r="O80" s="54">
        <v>3.9600000000000003E-2</v>
      </c>
      <c r="P80" s="28">
        <f t="shared" si="38"/>
        <v>40267251</v>
      </c>
      <c r="Q80" s="55">
        <f t="shared" si="39"/>
        <v>78.2731498440412</v>
      </c>
      <c r="R80" s="55">
        <f t="shared" si="40"/>
        <v>0</v>
      </c>
      <c r="S80" s="56">
        <f t="shared" si="41"/>
        <v>0</v>
      </c>
      <c r="T80" s="28">
        <f t="shared" si="42"/>
        <v>0</v>
      </c>
      <c r="U80" s="57">
        <f t="shared" si="43"/>
        <v>257687</v>
      </c>
      <c r="V80" s="57" t="e">
        <f t="shared" si="29"/>
        <v>#REF!</v>
      </c>
      <c r="W80" s="57">
        <f t="shared" si="44"/>
        <v>0</v>
      </c>
      <c r="X80" s="50" t="e">
        <f t="shared" si="45"/>
        <v>#REF!</v>
      </c>
      <c r="Y80" s="58" t="e">
        <f t="shared" si="46"/>
        <v>#REF!</v>
      </c>
      <c r="AA80" s="28">
        <f t="shared" si="47"/>
        <v>0</v>
      </c>
      <c r="AB80" s="28">
        <f t="shared" si="48"/>
        <v>0</v>
      </c>
      <c r="AC80" s="28" t="e">
        <f t="shared" si="49"/>
        <v>#REF!</v>
      </c>
      <c r="AD80" s="55" t="e">
        <f t="shared" si="50"/>
        <v>#REF!</v>
      </c>
      <c r="AG80" s="61" t="str">
        <f t="shared" si="51"/>
        <v>071</v>
      </c>
      <c r="AH80" s="62" t="str">
        <f t="shared" si="52"/>
        <v>Danvers</v>
      </c>
      <c r="AI80" s="63">
        <f t="shared" si="53"/>
        <v>0.77772247183368848</v>
      </c>
      <c r="AJ80" s="64">
        <f t="shared" si="30"/>
        <v>77.77</v>
      </c>
      <c r="AK80" s="63">
        <f t="shared" si="54"/>
        <v>3.9600000000000003E-2</v>
      </c>
      <c r="AL80" s="57" t="e">
        <f t="shared" si="31"/>
        <v>#REF!</v>
      </c>
      <c r="AM80" s="65" t="e">
        <f t="shared" si="55"/>
        <v>#REF!</v>
      </c>
      <c r="AR80" s="49"/>
    </row>
    <row r="81" spans="1:44" ht="12.75" customHeight="1" x14ac:dyDescent="0.3">
      <c r="A81" s="48">
        <v>72</v>
      </c>
      <c r="B81" s="48" t="s">
        <v>135</v>
      </c>
      <c r="C81" s="49">
        <v>8516331800</v>
      </c>
      <c r="D81" s="49">
        <f t="shared" si="32"/>
        <v>19681371.886227909</v>
      </c>
      <c r="E81" s="59">
        <v>1711459000</v>
      </c>
      <c r="F81" s="49">
        <f t="shared" si="56"/>
        <v>19147951.644220147</v>
      </c>
      <c r="G81" s="49">
        <f t="shared" si="33"/>
        <v>38829324</v>
      </c>
      <c r="H81" s="50">
        <v>53361675.722255357</v>
      </c>
      <c r="I81" s="51">
        <f t="shared" si="34"/>
        <v>0.72766313041038178</v>
      </c>
      <c r="J81" s="28">
        <f t="shared" si="35"/>
        <v>640340109</v>
      </c>
      <c r="K81" s="28">
        <f t="shared" si="36"/>
        <v>38829324</v>
      </c>
      <c r="L81" s="52">
        <f t="shared" si="37"/>
        <v>72.77</v>
      </c>
      <c r="M81" s="91"/>
      <c r="N81" s="53">
        <v>42422746</v>
      </c>
      <c r="O81" s="54">
        <v>4.5100000000000001E-2</v>
      </c>
      <c r="P81" s="28">
        <f t="shared" si="38"/>
        <v>44336012</v>
      </c>
      <c r="Q81" s="55">
        <f t="shared" si="39"/>
        <v>83.085869024740816</v>
      </c>
      <c r="R81" s="55">
        <f t="shared" si="40"/>
        <v>0</v>
      </c>
      <c r="S81" s="56">
        <f t="shared" si="41"/>
        <v>0</v>
      </c>
      <c r="T81" s="28">
        <f t="shared" si="42"/>
        <v>0</v>
      </c>
      <c r="U81" s="57">
        <f t="shared" si="43"/>
        <v>5506688</v>
      </c>
      <c r="V81" s="57" t="e">
        <f t="shared" si="29"/>
        <v>#REF!</v>
      </c>
      <c r="W81" s="57">
        <f t="shared" si="44"/>
        <v>0</v>
      </c>
      <c r="X81" s="50" t="e">
        <f t="shared" si="45"/>
        <v>#REF!</v>
      </c>
      <c r="Y81" s="58" t="e">
        <f t="shared" si="46"/>
        <v>#REF!</v>
      </c>
      <c r="AA81" s="28">
        <f t="shared" si="47"/>
        <v>0</v>
      </c>
      <c r="AB81" s="28">
        <f t="shared" si="48"/>
        <v>0</v>
      </c>
      <c r="AC81" s="28" t="e">
        <f t="shared" si="49"/>
        <v>#REF!</v>
      </c>
      <c r="AD81" s="55" t="e">
        <f t="shared" si="50"/>
        <v>#REF!</v>
      </c>
      <c r="AG81" s="61" t="str">
        <f t="shared" si="51"/>
        <v>072</v>
      </c>
      <c r="AH81" s="62" t="str">
        <f t="shared" si="52"/>
        <v>Dartmouth</v>
      </c>
      <c r="AI81" s="63">
        <f t="shared" si="53"/>
        <v>0.72766313041038178</v>
      </c>
      <c r="AJ81" s="64">
        <f t="shared" si="30"/>
        <v>72.77</v>
      </c>
      <c r="AK81" s="63">
        <f t="shared" si="54"/>
        <v>4.5100000000000001E-2</v>
      </c>
      <c r="AL81" s="57" t="e">
        <f t="shared" si="31"/>
        <v>#REF!</v>
      </c>
      <c r="AM81" s="65" t="e">
        <f t="shared" si="55"/>
        <v>#REF!</v>
      </c>
      <c r="AR81" s="49"/>
    </row>
    <row r="82" spans="1:44" ht="12.75" customHeight="1" x14ac:dyDescent="0.3">
      <c r="A82" s="48">
        <v>73</v>
      </c>
      <c r="B82" s="48" t="s">
        <v>136</v>
      </c>
      <c r="C82" s="49">
        <v>7957982700</v>
      </c>
      <c r="D82" s="49">
        <f t="shared" si="32"/>
        <v>18391018.652287371</v>
      </c>
      <c r="E82" s="59">
        <v>1802052000</v>
      </c>
      <c r="F82" s="49">
        <f t="shared" si="56"/>
        <v>20161513.980977755</v>
      </c>
      <c r="G82" s="49">
        <f t="shared" si="33"/>
        <v>38552533</v>
      </c>
      <c r="H82" s="50">
        <v>42479178.614947185</v>
      </c>
      <c r="I82" s="51">
        <f t="shared" si="34"/>
        <v>0.90756305222988676</v>
      </c>
      <c r="J82" s="28">
        <f t="shared" si="35"/>
        <v>509750143</v>
      </c>
      <c r="K82" s="28">
        <f t="shared" si="36"/>
        <v>38552533</v>
      </c>
      <c r="L82" s="52">
        <f t="shared" si="37"/>
        <v>90.76</v>
      </c>
      <c r="M82" s="91"/>
      <c r="N82" s="53">
        <v>31222801</v>
      </c>
      <c r="O82" s="54">
        <v>3.6499999999999998E-2</v>
      </c>
      <c r="P82" s="28">
        <f t="shared" si="38"/>
        <v>32362433</v>
      </c>
      <c r="Q82" s="55">
        <f t="shared" si="39"/>
        <v>76.184224966658377</v>
      </c>
      <c r="R82" s="55">
        <f t="shared" si="40"/>
        <v>14.575775033341628</v>
      </c>
      <c r="S82" s="56">
        <f t="shared" si="41"/>
        <v>0.02</v>
      </c>
      <c r="T82" s="28">
        <f t="shared" si="42"/>
        <v>624456</v>
      </c>
      <c r="U82" s="57">
        <f t="shared" si="43"/>
        <v>0</v>
      </c>
      <c r="V82" s="57" t="e">
        <f t="shared" si="29"/>
        <v>#REF!</v>
      </c>
      <c r="W82" s="57">
        <f t="shared" si="44"/>
        <v>0</v>
      </c>
      <c r="X82" s="50" t="e">
        <f t="shared" si="45"/>
        <v>#REF!</v>
      </c>
      <c r="Y82" s="58" t="e">
        <f t="shared" si="46"/>
        <v>#REF!</v>
      </c>
      <c r="AA82" s="28">
        <f t="shared" si="47"/>
        <v>-6190100</v>
      </c>
      <c r="AB82" s="28">
        <f t="shared" si="48"/>
        <v>-5565644</v>
      </c>
      <c r="AC82" s="28">
        <f t="shared" si="49"/>
        <v>0</v>
      </c>
      <c r="AD82" s="55" t="e">
        <f t="shared" si="50"/>
        <v>#REF!</v>
      </c>
      <c r="AG82" s="61" t="str">
        <f t="shared" si="51"/>
        <v>073</v>
      </c>
      <c r="AH82" s="62" t="str">
        <f t="shared" si="52"/>
        <v>Dedham</v>
      </c>
      <c r="AI82" s="63">
        <f t="shared" si="53"/>
        <v>0.90756305222988676</v>
      </c>
      <c r="AJ82" s="64">
        <f t="shared" si="30"/>
        <v>90.76</v>
      </c>
      <c r="AK82" s="63">
        <f t="shared" si="54"/>
        <v>3.6499999999999998E-2</v>
      </c>
      <c r="AL82" s="57" t="e">
        <f t="shared" si="31"/>
        <v>#REF!</v>
      </c>
      <c r="AM82" s="65" t="e">
        <f t="shared" si="55"/>
        <v>#REF!</v>
      </c>
      <c r="AR82" s="49"/>
    </row>
    <row r="83" spans="1:44" ht="12.75" customHeight="1" x14ac:dyDescent="0.3">
      <c r="A83" s="48">
        <v>74</v>
      </c>
      <c r="B83" s="48" t="s">
        <v>137</v>
      </c>
      <c r="C83" s="49">
        <v>1072783700</v>
      </c>
      <c r="D83" s="49">
        <f t="shared" si="32"/>
        <v>2479219.3926948169</v>
      </c>
      <c r="E83" s="59">
        <v>257440000</v>
      </c>
      <c r="F83" s="49">
        <f t="shared" si="56"/>
        <v>2880261.0353435492</v>
      </c>
      <c r="G83" s="49">
        <f t="shared" si="33"/>
        <v>5359480</v>
      </c>
      <c r="H83" s="50">
        <v>7437291.7921694769</v>
      </c>
      <c r="I83" s="51">
        <f t="shared" si="34"/>
        <v>0.72062252628609402</v>
      </c>
      <c r="J83" s="28">
        <f t="shared" si="35"/>
        <v>89247502</v>
      </c>
      <c r="K83" s="28">
        <f t="shared" si="36"/>
        <v>5359480</v>
      </c>
      <c r="L83" s="52">
        <f t="shared" si="37"/>
        <v>72.06</v>
      </c>
      <c r="M83" s="91"/>
      <c r="N83" s="53">
        <v>6134583</v>
      </c>
      <c r="O83" s="54">
        <v>3.7100000000000001E-2</v>
      </c>
      <c r="P83" s="28">
        <f t="shared" si="38"/>
        <v>6362176</v>
      </c>
      <c r="Q83" s="55">
        <f t="shared" si="39"/>
        <v>85.544256939045511</v>
      </c>
      <c r="R83" s="55">
        <f t="shared" si="40"/>
        <v>0</v>
      </c>
      <c r="S83" s="56">
        <f t="shared" si="41"/>
        <v>0</v>
      </c>
      <c r="T83" s="28">
        <f t="shared" si="42"/>
        <v>0</v>
      </c>
      <c r="U83" s="57">
        <f t="shared" si="43"/>
        <v>1002696</v>
      </c>
      <c r="V83" s="57" t="e">
        <f t="shared" si="29"/>
        <v>#REF!</v>
      </c>
      <c r="W83" s="57">
        <f t="shared" si="44"/>
        <v>0</v>
      </c>
      <c r="X83" s="50" t="e">
        <f t="shared" si="45"/>
        <v>#REF!</v>
      </c>
      <c r="Y83" s="58" t="e">
        <f t="shared" si="46"/>
        <v>#REF!</v>
      </c>
      <c r="AA83" s="28">
        <f t="shared" si="47"/>
        <v>0</v>
      </c>
      <c r="AB83" s="28">
        <f t="shared" si="48"/>
        <v>0</v>
      </c>
      <c r="AC83" s="28" t="e">
        <f t="shared" si="49"/>
        <v>#REF!</v>
      </c>
      <c r="AD83" s="55" t="e">
        <f t="shared" si="50"/>
        <v>#REF!</v>
      </c>
      <c r="AG83" s="61" t="str">
        <f t="shared" si="51"/>
        <v>074</v>
      </c>
      <c r="AH83" s="62" t="str">
        <f t="shared" si="52"/>
        <v>Deerfield</v>
      </c>
      <c r="AI83" s="63">
        <f t="shared" si="53"/>
        <v>0.72062252628609402</v>
      </c>
      <c r="AJ83" s="64">
        <f t="shared" si="30"/>
        <v>72.06</v>
      </c>
      <c r="AK83" s="63">
        <f t="shared" si="54"/>
        <v>3.7100000000000001E-2</v>
      </c>
      <c r="AL83" s="57" t="e">
        <f t="shared" si="31"/>
        <v>#REF!</v>
      </c>
      <c r="AM83" s="65" t="e">
        <f t="shared" si="55"/>
        <v>#REF!</v>
      </c>
      <c r="AR83" s="49"/>
    </row>
    <row r="84" spans="1:44" ht="12.75" customHeight="1" x14ac:dyDescent="0.3">
      <c r="A84" s="48">
        <v>75</v>
      </c>
      <c r="B84" s="48" t="s">
        <v>138</v>
      </c>
      <c r="C84" s="49">
        <v>13066684300</v>
      </c>
      <c r="D84" s="49">
        <f t="shared" si="32"/>
        <v>30197305.491107758</v>
      </c>
      <c r="E84" s="59">
        <v>716275000</v>
      </c>
      <c r="F84" s="49">
        <f t="shared" si="56"/>
        <v>8013746.7879533116</v>
      </c>
      <c r="G84" s="49">
        <f t="shared" si="33"/>
        <v>38211052</v>
      </c>
      <c r="H84" s="50">
        <v>18984770.553060044</v>
      </c>
      <c r="I84" s="51">
        <f t="shared" si="34"/>
        <v>2.0127212964309957</v>
      </c>
      <c r="J84" s="28">
        <f t="shared" si="35"/>
        <v>227817247</v>
      </c>
      <c r="K84" s="28">
        <f t="shared" si="36"/>
        <v>38211052</v>
      </c>
      <c r="L84" s="52">
        <f t="shared" si="37"/>
        <v>201.27</v>
      </c>
      <c r="M84" s="91"/>
      <c r="N84" s="53">
        <v>14358257</v>
      </c>
      <c r="O84" s="54">
        <v>4.36E-2</v>
      </c>
      <c r="P84" s="28">
        <f t="shared" si="38"/>
        <v>14984277</v>
      </c>
      <c r="Q84" s="55">
        <f t="shared" si="39"/>
        <v>78.927880419312061</v>
      </c>
      <c r="R84" s="55">
        <f t="shared" si="40"/>
        <v>122.34211958068795</v>
      </c>
      <c r="S84" s="56">
        <f t="shared" si="41"/>
        <v>0.02</v>
      </c>
      <c r="T84" s="28">
        <f t="shared" si="42"/>
        <v>287165</v>
      </c>
      <c r="U84" s="57">
        <f t="shared" si="43"/>
        <v>0</v>
      </c>
      <c r="V84" s="57" t="e">
        <f t="shared" si="29"/>
        <v>#REF!</v>
      </c>
      <c r="W84" s="57">
        <f t="shared" si="44"/>
        <v>22939610</v>
      </c>
      <c r="X84" s="50" t="e">
        <f t="shared" si="45"/>
        <v>#REF!</v>
      </c>
      <c r="Y84" s="58" t="e">
        <f t="shared" si="46"/>
        <v>#REF!</v>
      </c>
      <c r="AA84" s="28">
        <f t="shared" si="47"/>
        <v>-23226775</v>
      </c>
      <c r="AB84" s="28">
        <f t="shared" si="48"/>
        <v>0</v>
      </c>
      <c r="AC84" s="28">
        <f t="shared" si="49"/>
        <v>0</v>
      </c>
      <c r="AD84" s="55" t="e">
        <f t="shared" si="50"/>
        <v>#REF!</v>
      </c>
      <c r="AG84" s="61" t="str">
        <f t="shared" si="51"/>
        <v>075</v>
      </c>
      <c r="AH84" s="62" t="str">
        <f t="shared" si="52"/>
        <v>Dennis</v>
      </c>
      <c r="AI84" s="63">
        <f t="shared" si="53"/>
        <v>2.0127212964309957</v>
      </c>
      <c r="AJ84" s="64">
        <f t="shared" si="30"/>
        <v>201.27</v>
      </c>
      <c r="AK84" s="63">
        <f t="shared" si="54"/>
        <v>4.36E-2</v>
      </c>
      <c r="AL84" s="57" t="e">
        <f t="shared" si="31"/>
        <v>#REF!</v>
      </c>
      <c r="AM84" s="65" t="e">
        <f t="shared" si="55"/>
        <v>#REF!</v>
      </c>
      <c r="AR84" s="49"/>
    </row>
    <row r="85" spans="1:44" ht="12.75" customHeight="1" x14ac:dyDescent="0.3">
      <c r="A85" s="48">
        <v>76</v>
      </c>
      <c r="B85" s="48" t="s">
        <v>139</v>
      </c>
      <c r="C85" s="49">
        <v>1555183800</v>
      </c>
      <c r="D85" s="49">
        <f t="shared" si="32"/>
        <v>3594053.336348061</v>
      </c>
      <c r="E85" s="59">
        <v>421023000</v>
      </c>
      <c r="F85" s="49">
        <f t="shared" si="56"/>
        <v>4710441.8190003382</v>
      </c>
      <c r="G85" s="49">
        <f t="shared" si="33"/>
        <v>8304495</v>
      </c>
      <c r="H85" s="50">
        <v>17926487.163574491</v>
      </c>
      <c r="I85" s="51">
        <f t="shared" si="34"/>
        <v>0.46325277921009633</v>
      </c>
      <c r="J85" s="28">
        <f t="shared" si="35"/>
        <v>215117846</v>
      </c>
      <c r="K85" s="28">
        <f t="shared" si="36"/>
        <v>8304495</v>
      </c>
      <c r="L85" s="52">
        <f t="shared" si="37"/>
        <v>46.33</v>
      </c>
      <c r="M85" s="91"/>
      <c r="N85" s="53">
        <v>9215116</v>
      </c>
      <c r="O85" s="54">
        <v>4.2000000000000003E-2</v>
      </c>
      <c r="P85" s="28">
        <f t="shared" si="38"/>
        <v>9602151</v>
      </c>
      <c r="Q85" s="55">
        <f t="shared" si="39"/>
        <v>53.564041367295737</v>
      </c>
      <c r="R85" s="55">
        <f t="shared" si="40"/>
        <v>0</v>
      </c>
      <c r="S85" s="56">
        <f t="shared" si="41"/>
        <v>0</v>
      </c>
      <c r="T85" s="28">
        <f t="shared" si="42"/>
        <v>0</v>
      </c>
      <c r="U85" s="57">
        <f t="shared" si="43"/>
        <v>1297656</v>
      </c>
      <c r="V85" s="57" t="e">
        <f t="shared" si="29"/>
        <v>#REF!</v>
      </c>
      <c r="W85" s="57">
        <f t="shared" si="44"/>
        <v>0</v>
      </c>
      <c r="X85" s="50" t="e">
        <f t="shared" si="45"/>
        <v>#REF!</v>
      </c>
      <c r="Y85" s="58" t="e">
        <f t="shared" si="46"/>
        <v>#REF!</v>
      </c>
      <c r="AA85" s="28">
        <f t="shared" si="47"/>
        <v>0</v>
      </c>
      <c r="AB85" s="28">
        <f t="shared" si="48"/>
        <v>0</v>
      </c>
      <c r="AC85" s="28" t="e">
        <f t="shared" si="49"/>
        <v>#REF!</v>
      </c>
      <c r="AD85" s="55" t="e">
        <f t="shared" si="50"/>
        <v>#REF!</v>
      </c>
      <c r="AG85" s="61" t="str">
        <f t="shared" si="51"/>
        <v>076</v>
      </c>
      <c r="AH85" s="62" t="str">
        <f t="shared" si="52"/>
        <v>Dighton</v>
      </c>
      <c r="AI85" s="63">
        <f t="shared" si="53"/>
        <v>0.46325277921009633</v>
      </c>
      <c r="AJ85" s="64">
        <f t="shared" si="30"/>
        <v>46.33</v>
      </c>
      <c r="AK85" s="63">
        <f t="shared" si="54"/>
        <v>4.2000000000000003E-2</v>
      </c>
      <c r="AL85" s="57" t="e">
        <f t="shared" si="31"/>
        <v>#REF!</v>
      </c>
      <c r="AM85" s="65" t="e">
        <f t="shared" si="55"/>
        <v>#REF!</v>
      </c>
      <c r="AR85" s="49"/>
    </row>
    <row r="86" spans="1:44" ht="12.75" customHeight="1" x14ac:dyDescent="0.3">
      <c r="A86" s="48">
        <v>77</v>
      </c>
      <c r="B86" s="48" t="s">
        <v>140</v>
      </c>
      <c r="C86" s="49">
        <v>1745329400</v>
      </c>
      <c r="D86" s="49">
        <f t="shared" si="32"/>
        <v>4033482.7003061371</v>
      </c>
      <c r="E86" s="59">
        <v>432781000</v>
      </c>
      <c r="F86" s="49">
        <f t="shared" si="56"/>
        <v>4841991.3422040725</v>
      </c>
      <c r="G86" s="49">
        <f t="shared" si="33"/>
        <v>8875474</v>
      </c>
      <c r="H86" s="50">
        <v>16805004.761790514</v>
      </c>
      <c r="I86" s="51">
        <f t="shared" si="34"/>
        <v>0.52814468819313498</v>
      </c>
      <c r="J86" s="28">
        <f t="shared" si="35"/>
        <v>201660057</v>
      </c>
      <c r="K86" s="28">
        <f t="shared" si="36"/>
        <v>8875474</v>
      </c>
      <c r="L86" s="52">
        <f t="shared" si="37"/>
        <v>52.81</v>
      </c>
      <c r="M86" s="91"/>
      <c r="N86" s="53">
        <v>10368286</v>
      </c>
      <c r="O86" s="54">
        <v>3.6999999999999998E-2</v>
      </c>
      <c r="P86" s="28">
        <f t="shared" si="38"/>
        <v>10751913</v>
      </c>
      <c r="Q86" s="55">
        <f t="shared" si="39"/>
        <v>63.980422215925763</v>
      </c>
      <c r="R86" s="55">
        <f t="shared" si="40"/>
        <v>0</v>
      </c>
      <c r="S86" s="56">
        <f t="shared" si="41"/>
        <v>0</v>
      </c>
      <c r="T86" s="28">
        <f t="shared" si="42"/>
        <v>0</v>
      </c>
      <c r="U86" s="57">
        <f t="shared" si="43"/>
        <v>1876439</v>
      </c>
      <c r="V86" s="57" t="e">
        <f t="shared" si="29"/>
        <v>#REF!</v>
      </c>
      <c r="W86" s="57">
        <f t="shared" si="44"/>
        <v>0</v>
      </c>
      <c r="X86" s="50" t="e">
        <f t="shared" si="45"/>
        <v>#REF!</v>
      </c>
      <c r="Y86" s="58" t="e">
        <f t="shared" si="46"/>
        <v>#REF!</v>
      </c>
      <c r="AA86" s="28">
        <f t="shared" si="47"/>
        <v>0</v>
      </c>
      <c r="AB86" s="28">
        <f t="shared" si="48"/>
        <v>0</v>
      </c>
      <c r="AC86" s="28" t="e">
        <f t="shared" si="49"/>
        <v>#REF!</v>
      </c>
      <c r="AD86" s="55" t="e">
        <f t="shared" si="50"/>
        <v>#REF!</v>
      </c>
      <c r="AG86" s="61" t="str">
        <f t="shared" si="51"/>
        <v>077</v>
      </c>
      <c r="AH86" s="62" t="str">
        <f t="shared" si="52"/>
        <v>Douglas</v>
      </c>
      <c r="AI86" s="63">
        <f t="shared" si="53"/>
        <v>0.52814468819313498</v>
      </c>
      <c r="AJ86" s="64">
        <f t="shared" si="30"/>
        <v>52.81</v>
      </c>
      <c r="AK86" s="63">
        <f t="shared" si="54"/>
        <v>3.6999999999999998E-2</v>
      </c>
      <c r="AL86" s="57" t="e">
        <f t="shared" si="31"/>
        <v>#REF!</v>
      </c>
      <c r="AM86" s="65" t="e">
        <f t="shared" si="55"/>
        <v>#REF!</v>
      </c>
      <c r="AR86" s="49"/>
    </row>
    <row r="87" spans="1:44" ht="12.75" customHeight="1" x14ac:dyDescent="0.3">
      <c r="A87" s="48">
        <v>78</v>
      </c>
      <c r="B87" s="48" t="s">
        <v>141</v>
      </c>
      <c r="C87" s="49">
        <v>3605308900</v>
      </c>
      <c r="D87" s="49">
        <f t="shared" si="32"/>
        <v>8331923.5196575206</v>
      </c>
      <c r="E87" s="59">
        <v>1870462000</v>
      </c>
      <c r="F87" s="49">
        <f t="shared" si="56"/>
        <v>20926890.990874633</v>
      </c>
      <c r="G87" s="49">
        <f t="shared" si="33"/>
        <v>29258815</v>
      </c>
      <c r="H87" s="50">
        <v>14174503.361077202</v>
      </c>
      <c r="I87" s="51">
        <f t="shared" si="34"/>
        <v>2.064186254337764</v>
      </c>
      <c r="J87" s="28">
        <f t="shared" si="35"/>
        <v>170094040</v>
      </c>
      <c r="K87" s="28">
        <f t="shared" si="36"/>
        <v>29258815</v>
      </c>
      <c r="L87" s="52">
        <f t="shared" si="37"/>
        <v>206.42</v>
      </c>
      <c r="M87" s="91"/>
      <c r="N87" s="53">
        <v>11666681</v>
      </c>
      <c r="O87" s="54">
        <v>3.7499999999999999E-2</v>
      </c>
      <c r="P87" s="28">
        <f t="shared" si="38"/>
        <v>12104182</v>
      </c>
      <c r="Q87" s="55">
        <f t="shared" si="39"/>
        <v>85.394046561361378</v>
      </c>
      <c r="R87" s="55">
        <f t="shared" si="40"/>
        <v>121.02595343863861</v>
      </c>
      <c r="S87" s="56">
        <f t="shared" si="41"/>
        <v>0.02</v>
      </c>
      <c r="T87" s="28">
        <f t="shared" si="42"/>
        <v>233334</v>
      </c>
      <c r="U87" s="57">
        <f t="shared" si="43"/>
        <v>0</v>
      </c>
      <c r="V87" s="57" t="e">
        <f t="shared" si="29"/>
        <v>#REF!</v>
      </c>
      <c r="W87" s="57">
        <f t="shared" si="44"/>
        <v>16921299</v>
      </c>
      <c r="X87" s="50" t="e">
        <f t="shared" si="45"/>
        <v>#REF!</v>
      </c>
      <c r="Y87" s="58" t="e">
        <f t="shared" si="46"/>
        <v>#REF!</v>
      </c>
      <c r="AA87" s="28">
        <f t="shared" si="47"/>
        <v>-17154633</v>
      </c>
      <c r="AB87" s="28">
        <f t="shared" si="48"/>
        <v>0</v>
      </c>
      <c r="AC87" s="28">
        <f t="shared" si="49"/>
        <v>0</v>
      </c>
      <c r="AD87" s="55" t="e">
        <f t="shared" si="50"/>
        <v>#REF!</v>
      </c>
      <c r="AG87" s="61" t="str">
        <f t="shared" si="51"/>
        <v>078</v>
      </c>
      <c r="AH87" s="62" t="str">
        <f t="shared" si="52"/>
        <v>Dover</v>
      </c>
      <c r="AI87" s="63">
        <f t="shared" si="53"/>
        <v>2.064186254337764</v>
      </c>
      <c r="AJ87" s="64">
        <f t="shared" si="30"/>
        <v>206.42</v>
      </c>
      <c r="AK87" s="63">
        <f t="shared" si="54"/>
        <v>3.7499999999999999E-2</v>
      </c>
      <c r="AL87" s="57" t="e">
        <f t="shared" si="31"/>
        <v>#REF!</v>
      </c>
      <c r="AM87" s="65" t="e">
        <f t="shared" si="55"/>
        <v>#REF!</v>
      </c>
      <c r="AR87" s="49"/>
    </row>
    <row r="88" spans="1:44" ht="12.75" customHeight="1" x14ac:dyDescent="0.3">
      <c r="A88" s="48">
        <v>79</v>
      </c>
      <c r="B88" s="48" t="s">
        <v>142</v>
      </c>
      <c r="C88" s="49">
        <v>5963402500</v>
      </c>
      <c r="D88" s="49">
        <f t="shared" si="32"/>
        <v>13781513.574865792</v>
      </c>
      <c r="E88" s="59">
        <v>1382749000</v>
      </c>
      <c r="F88" s="49">
        <f t="shared" si="56"/>
        <v>15470315.671069985</v>
      </c>
      <c r="G88" s="49">
        <f t="shared" si="33"/>
        <v>29251829</v>
      </c>
      <c r="H88" s="50">
        <v>68589047.203869224</v>
      </c>
      <c r="I88" s="51">
        <f t="shared" si="34"/>
        <v>0.42647959393653534</v>
      </c>
      <c r="J88" s="28">
        <f t="shared" si="35"/>
        <v>823068566</v>
      </c>
      <c r="K88" s="28">
        <f t="shared" si="36"/>
        <v>29251829</v>
      </c>
      <c r="L88" s="52">
        <f t="shared" si="37"/>
        <v>42.65</v>
      </c>
      <c r="M88" s="91"/>
      <c r="N88" s="53">
        <v>33797497</v>
      </c>
      <c r="O88" s="54">
        <v>2.41E-2</v>
      </c>
      <c r="P88" s="28">
        <f t="shared" si="38"/>
        <v>34612017</v>
      </c>
      <c r="Q88" s="55">
        <f t="shared" si="39"/>
        <v>50.462892270717354</v>
      </c>
      <c r="R88" s="55">
        <f t="shared" si="40"/>
        <v>0</v>
      </c>
      <c r="S88" s="56">
        <f t="shared" si="41"/>
        <v>0</v>
      </c>
      <c r="T88" s="28">
        <f t="shared" si="42"/>
        <v>0</v>
      </c>
      <c r="U88" s="57">
        <f t="shared" si="43"/>
        <v>5360188</v>
      </c>
      <c r="V88" s="57" t="e">
        <f t="shared" si="29"/>
        <v>#REF!</v>
      </c>
      <c r="W88" s="57">
        <f t="shared" si="44"/>
        <v>0</v>
      </c>
      <c r="X88" s="50" t="e">
        <f t="shared" si="45"/>
        <v>#REF!</v>
      </c>
      <c r="Y88" s="58" t="e">
        <f t="shared" si="46"/>
        <v>#REF!</v>
      </c>
      <c r="AA88" s="28">
        <f t="shared" si="47"/>
        <v>0</v>
      </c>
      <c r="AB88" s="28">
        <f t="shared" si="48"/>
        <v>0</v>
      </c>
      <c r="AC88" s="28" t="e">
        <f t="shared" si="49"/>
        <v>#REF!</v>
      </c>
      <c r="AD88" s="55" t="e">
        <f t="shared" si="50"/>
        <v>#REF!</v>
      </c>
      <c r="AG88" s="61" t="str">
        <f t="shared" si="51"/>
        <v>079</v>
      </c>
      <c r="AH88" s="62" t="str">
        <f t="shared" si="52"/>
        <v>Dracut</v>
      </c>
      <c r="AI88" s="63">
        <f t="shared" si="53"/>
        <v>0.42647959393653534</v>
      </c>
      <c r="AJ88" s="64">
        <f t="shared" si="30"/>
        <v>42.65</v>
      </c>
      <c r="AK88" s="63">
        <f t="shared" si="54"/>
        <v>2.41E-2</v>
      </c>
      <c r="AL88" s="57" t="e">
        <f t="shared" si="31"/>
        <v>#REF!</v>
      </c>
      <c r="AM88" s="65" t="e">
        <f t="shared" si="55"/>
        <v>#REF!</v>
      </c>
      <c r="AR88" s="49"/>
    </row>
    <row r="89" spans="1:44" ht="12.75" customHeight="1" x14ac:dyDescent="0.3">
      <c r="A89" s="48">
        <v>80</v>
      </c>
      <c r="B89" s="48" t="s">
        <v>143</v>
      </c>
      <c r="C89" s="49">
        <v>1672279800</v>
      </c>
      <c r="D89" s="49">
        <f t="shared" si="32"/>
        <v>3864663.9673699457</v>
      </c>
      <c r="E89" s="59">
        <v>427573000</v>
      </c>
      <c r="F89" s="49">
        <f t="shared" si="56"/>
        <v>4783723.7867656434</v>
      </c>
      <c r="G89" s="49">
        <f t="shared" si="33"/>
        <v>8648388</v>
      </c>
      <c r="H89" s="50">
        <v>25307329.169041328</v>
      </c>
      <c r="I89" s="51">
        <f t="shared" si="34"/>
        <v>0.34173452055065717</v>
      </c>
      <c r="J89" s="28">
        <f t="shared" si="35"/>
        <v>303687950</v>
      </c>
      <c r="K89" s="28">
        <f t="shared" si="36"/>
        <v>8648388</v>
      </c>
      <c r="L89" s="52">
        <f t="shared" si="37"/>
        <v>34.17</v>
      </c>
      <c r="M89" s="91"/>
      <c r="N89" s="53">
        <v>9079807</v>
      </c>
      <c r="O89" s="54">
        <v>3.3E-3</v>
      </c>
      <c r="P89" s="28">
        <f t="shared" si="38"/>
        <v>9109770</v>
      </c>
      <c r="Q89" s="55">
        <f t="shared" si="39"/>
        <v>35.996568184461204</v>
      </c>
      <c r="R89" s="55">
        <f t="shared" si="40"/>
        <v>0</v>
      </c>
      <c r="S89" s="56">
        <f t="shared" si="41"/>
        <v>0</v>
      </c>
      <c r="T89" s="28">
        <f t="shared" si="42"/>
        <v>0</v>
      </c>
      <c r="U89" s="57">
        <f t="shared" si="43"/>
        <v>461382</v>
      </c>
      <c r="V89" s="57" t="e">
        <f t="shared" si="29"/>
        <v>#REF!</v>
      </c>
      <c r="W89" s="57">
        <f t="shared" si="44"/>
        <v>0</v>
      </c>
      <c r="X89" s="50" t="e">
        <f t="shared" si="45"/>
        <v>#REF!</v>
      </c>
      <c r="Y89" s="58" t="e">
        <f t="shared" si="46"/>
        <v>#REF!</v>
      </c>
      <c r="AA89" s="28">
        <f t="shared" si="47"/>
        <v>0</v>
      </c>
      <c r="AB89" s="28">
        <f t="shared" si="48"/>
        <v>0</v>
      </c>
      <c r="AC89" s="28" t="e">
        <f t="shared" si="49"/>
        <v>#REF!</v>
      </c>
      <c r="AD89" s="55" t="e">
        <f t="shared" si="50"/>
        <v>#REF!</v>
      </c>
      <c r="AG89" s="61" t="str">
        <f t="shared" si="51"/>
        <v>080</v>
      </c>
      <c r="AH89" s="62" t="str">
        <f t="shared" si="52"/>
        <v>Dudley</v>
      </c>
      <c r="AI89" s="63">
        <f t="shared" si="53"/>
        <v>0.34173452055065717</v>
      </c>
      <c r="AJ89" s="64">
        <f t="shared" si="30"/>
        <v>34.17</v>
      </c>
      <c r="AK89" s="63">
        <f t="shared" si="54"/>
        <v>3.3E-3</v>
      </c>
      <c r="AL89" s="57" t="e">
        <f t="shared" si="31"/>
        <v>#REF!</v>
      </c>
      <c r="AM89" s="65" t="e">
        <f t="shared" si="55"/>
        <v>#REF!</v>
      </c>
      <c r="AR89" s="49"/>
    </row>
    <row r="90" spans="1:44" ht="12.75" customHeight="1" x14ac:dyDescent="0.3">
      <c r="A90" s="48">
        <v>81</v>
      </c>
      <c r="B90" s="48" t="s">
        <v>144</v>
      </c>
      <c r="C90" s="49">
        <v>860785500</v>
      </c>
      <c r="D90" s="49">
        <f t="shared" si="32"/>
        <v>1989288.3388799664</v>
      </c>
      <c r="E90" s="59">
        <v>240415000</v>
      </c>
      <c r="F90" s="49">
        <f t="shared" si="56"/>
        <v>2689783.8595871632</v>
      </c>
      <c r="G90" s="49">
        <f t="shared" si="33"/>
        <v>4679072</v>
      </c>
      <c r="H90" s="50">
        <v>7212035.9763396978</v>
      </c>
      <c r="I90" s="51">
        <f t="shared" si="34"/>
        <v>0.64878655837969834</v>
      </c>
      <c r="J90" s="28">
        <f t="shared" si="35"/>
        <v>86544432</v>
      </c>
      <c r="K90" s="28">
        <f t="shared" si="36"/>
        <v>4679072</v>
      </c>
      <c r="L90" s="52">
        <f t="shared" si="37"/>
        <v>64.88</v>
      </c>
      <c r="M90" s="91"/>
      <c r="N90" s="53">
        <v>5469661</v>
      </c>
      <c r="O90" s="54">
        <v>3.0499999999999999E-2</v>
      </c>
      <c r="P90" s="28">
        <f t="shared" si="38"/>
        <v>5636486</v>
      </c>
      <c r="Q90" s="55">
        <f t="shared" si="39"/>
        <v>78.153880797204067</v>
      </c>
      <c r="R90" s="55">
        <f t="shared" si="40"/>
        <v>0</v>
      </c>
      <c r="S90" s="56">
        <f t="shared" si="41"/>
        <v>0</v>
      </c>
      <c r="T90" s="28">
        <f t="shared" si="42"/>
        <v>0</v>
      </c>
      <c r="U90" s="57">
        <f t="shared" si="43"/>
        <v>957414</v>
      </c>
      <c r="V90" s="57" t="e">
        <f t="shared" si="29"/>
        <v>#REF!</v>
      </c>
      <c r="W90" s="57">
        <f t="shared" si="44"/>
        <v>0</v>
      </c>
      <c r="X90" s="50" t="e">
        <f t="shared" si="45"/>
        <v>#REF!</v>
      </c>
      <c r="Y90" s="58" t="e">
        <f t="shared" si="46"/>
        <v>#REF!</v>
      </c>
      <c r="AA90" s="28">
        <f t="shared" si="47"/>
        <v>0</v>
      </c>
      <c r="AB90" s="28">
        <f t="shared" si="48"/>
        <v>0</v>
      </c>
      <c r="AC90" s="28" t="e">
        <f t="shared" si="49"/>
        <v>#REF!</v>
      </c>
      <c r="AD90" s="55" t="e">
        <f t="shared" si="50"/>
        <v>#REF!</v>
      </c>
      <c r="AG90" s="61" t="str">
        <f t="shared" si="51"/>
        <v>081</v>
      </c>
      <c r="AH90" s="62" t="str">
        <f t="shared" si="52"/>
        <v>Dunstable</v>
      </c>
      <c r="AI90" s="63">
        <f t="shared" si="53"/>
        <v>0.64878655837969834</v>
      </c>
      <c r="AJ90" s="64">
        <f t="shared" si="30"/>
        <v>64.88</v>
      </c>
      <c r="AK90" s="63">
        <f t="shared" si="54"/>
        <v>3.0499999999999999E-2</v>
      </c>
      <c r="AL90" s="57" t="e">
        <f t="shared" si="31"/>
        <v>#REF!</v>
      </c>
      <c r="AM90" s="65" t="e">
        <f t="shared" si="55"/>
        <v>#REF!</v>
      </c>
      <c r="AR90" s="49"/>
    </row>
    <row r="91" spans="1:44" ht="12.75" customHeight="1" x14ac:dyDescent="0.3">
      <c r="A91" s="48">
        <v>82</v>
      </c>
      <c r="B91" s="48" t="s">
        <v>145</v>
      </c>
      <c r="C91" s="49">
        <v>7474272000</v>
      </c>
      <c r="D91" s="49">
        <f t="shared" si="32"/>
        <v>17273155.892167147</v>
      </c>
      <c r="E91" s="59">
        <v>1957870000</v>
      </c>
      <c r="F91" s="49">
        <f t="shared" si="56"/>
        <v>21904819.271550942</v>
      </c>
      <c r="G91" s="49">
        <f t="shared" si="33"/>
        <v>39177975</v>
      </c>
      <c r="H91" s="50">
        <v>35054190.457200006</v>
      </c>
      <c r="I91" s="51">
        <f t="shared" si="34"/>
        <v>1.117640273217406</v>
      </c>
      <c r="J91" s="28">
        <f t="shared" si="35"/>
        <v>420650285</v>
      </c>
      <c r="K91" s="28">
        <f t="shared" si="36"/>
        <v>39177975</v>
      </c>
      <c r="L91" s="52">
        <f t="shared" si="37"/>
        <v>111.76</v>
      </c>
      <c r="M91" s="91"/>
      <c r="N91" s="53">
        <v>27763489</v>
      </c>
      <c r="O91" s="54">
        <v>3.9100000000000003E-2</v>
      </c>
      <c r="P91" s="28">
        <f t="shared" si="38"/>
        <v>28849041</v>
      </c>
      <c r="Q91" s="55">
        <f t="shared" si="39"/>
        <v>82.298408902706555</v>
      </c>
      <c r="R91" s="55">
        <f t="shared" si="40"/>
        <v>29.46159109729345</v>
      </c>
      <c r="S91" s="56">
        <f t="shared" si="41"/>
        <v>0.02</v>
      </c>
      <c r="T91" s="28">
        <f t="shared" si="42"/>
        <v>555270</v>
      </c>
      <c r="U91" s="57">
        <f t="shared" si="43"/>
        <v>0</v>
      </c>
      <c r="V91" s="57" t="e">
        <f t="shared" si="29"/>
        <v>#REF!</v>
      </c>
      <c r="W91" s="57">
        <f t="shared" si="44"/>
        <v>0</v>
      </c>
      <c r="X91" s="50" t="e">
        <f t="shared" si="45"/>
        <v>#REF!</v>
      </c>
      <c r="Y91" s="58" t="e">
        <f t="shared" si="46"/>
        <v>#REF!</v>
      </c>
      <c r="AA91" s="28">
        <f t="shared" si="47"/>
        <v>-10328934</v>
      </c>
      <c r="AB91" s="28">
        <f t="shared" si="48"/>
        <v>-9773664</v>
      </c>
      <c r="AC91" s="28">
        <f t="shared" si="49"/>
        <v>0</v>
      </c>
      <c r="AD91" s="55" t="e">
        <f t="shared" si="50"/>
        <v>#REF!</v>
      </c>
      <c r="AG91" s="61" t="str">
        <f t="shared" si="51"/>
        <v>082</v>
      </c>
      <c r="AH91" s="62" t="str">
        <f t="shared" si="52"/>
        <v>Duxbury</v>
      </c>
      <c r="AI91" s="63">
        <f t="shared" si="53"/>
        <v>1.117640273217406</v>
      </c>
      <c r="AJ91" s="64">
        <f t="shared" si="30"/>
        <v>111.76</v>
      </c>
      <c r="AK91" s="63">
        <f t="shared" si="54"/>
        <v>3.9100000000000003E-2</v>
      </c>
      <c r="AL91" s="57" t="e">
        <f t="shared" si="31"/>
        <v>#REF!</v>
      </c>
      <c r="AM91" s="65" t="e">
        <f t="shared" si="55"/>
        <v>#REF!</v>
      </c>
      <c r="AR91" s="49"/>
    </row>
    <row r="92" spans="1:44" ht="12.75" customHeight="1" x14ac:dyDescent="0.3">
      <c r="A92" s="48">
        <v>83</v>
      </c>
      <c r="B92" s="48" t="s">
        <v>146</v>
      </c>
      <c r="C92" s="49">
        <v>2735589000</v>
      </c>
      <c r="D92" s="49">
        <f t="shared" si="32"/>
        <v>6321987.6469437601</v>
      </c>
      <c r="E92" s="59">
        <v>634474000</v>
      </c>
      <c r="F92" s="49">
        <f t="shared" si="56"/>
        <v>7098550.1093014413</v>
      </c>
      <c r="G92" s="49">
        <f t="shared" si="33"/>
        <v>13420538</v>
      </c>
      <c r="H92" s="50">
        <v>29978845.819702715</v>
      </c>
      <c r="I92" s="51">
        <f t="shared" si="34"/>
        <v>0.44766693423466442</v>
      </c>
      <c r="J92" s="28">
        <f t="shared" si="35"/>
        <v>359746150</v>
      </c>
      <c r="K92" s="28">
        <f t="shared" si="36"/>
        <v>13420538</v>
      </c>
      <c r="L92" s="52">
        <f t="shared" si="37"/>
        <v>44.77</v>
      </c>
      <c r="M92" s="91"/>
      <c r="N92" s="53">
        <v>15952960</v>
      </c>
      <c r="O92" s="54">
        <v>4.07E-2</v>
      </c>
      <c r="P92" s="28">
        <f t="shared" si="38"/>
        <v>16602245</v>
      </c>
      <c r="Q92" s="55">
        <f t="shared" si="39"/>
        <v>55.37986718984579</v>
      </c>
      <c r="R92" s="55">
        <f t="shared" si="40"/>
        <v>0</v>
      </c>
      <c r="S92" s="56">
        <f t="shared" si="41"/>
        <v>0</v>
      </c>
      <c r="T92" s="28">
        <f t="shared" si="42"/>
        <v>0</v>
      </c>
      <c r="U92" s="57">
        <f t="shared" si="43"/>
        <v>3181707</v>
      </c>
      <c r="V92" s="57" t="e">
        <f t="shared" si="29"/>
        <v>#REF!</v>
      </c>
      <c r="W92" s="57">
        <f t="shared" si="44"/>
        <v>0</v>
      </c>
      <c r="X92" s="50" t="e">
        <f t="shared" si="45"/>
        <v>#REF!</v>
      </c>
      <c r="Y92" s="58" t="e">
        <f t="shared" si="46"/>
        <v>#REF!</v>
      </c>
      <c r="AA92" s="28">
        <f t="shared" si="47"/>
        <v>0</v>
      </c>
      <c r="AB92" s="28">
        <f t="shared" si="48"/>
        <v>0</v>
      </c>
      <c r="AC92" s="28" t="e">
        <f t="shared" si="49"/>
        <v>#REF!</v>
      </c>
      <c r="AD92" s="55" t="e">
        <f t="shared" si="50"/>
        <v>#REF!</v>
      </c>
      <c r="AG92" s="61" t="str">
        <f t="shared" si="51"/>
        <v>083</v>
      </c>
      <c r="AH92" s="62" t="str">
        <f t="shared" si="52"/>
        <v>East Bridgewater</v>
      </c>
      <c r="AI92" s="63">
        <f t="shared" si="53"/>
        <v>0.44766693423466442</v>
      </c>
      <c r="AJ92" s="64">
        <f t="shared" si="30"/>
        <v>44.77</v>
      </c>
      <c r="AK92" s="63">
        <f t="shared" si="54"/>
        <v>4.07E-2</v>
      </c>
      <c r="AL92" s="57" t="e">
        <f t="shared" si="31"/>
        <v>#REF!</v>
      </c>
      <c r="AM92" s="65" t="e">
        <f t="shared" si="55"/>
        <v>#REF!</v>
      </c>
      <c r="AR92" s="49"/>
    </row>
    <row r="93" spans="1:44" ht="12.75" customHeight="1" x14ac:dyDescent="0.3">
      <c r="A93" s="48">
        <v>84</v>
      </c>
      <c r="B93" s="48" t="s">
        <v>147</v>
      </c>
      <c r="C93" s="49">
        <v>391173300</v>
      </c>
      <c r="D93" s="49">
        <f t="shared" si="32"/>
        <v>904007.42597452528</v>
      </c>
      <c r="E93" s="59">
        <v>85749000</v>
      </c>
      <c r="F93" s="49">
        <f t="shared" si="56"/>
        <v>959367.24487132533</v>
      </c>
      <c r="G93" s="49">
        <f t="shared" si="33"/>
        <v>1863375</v>
      </c>
      <c r="H93" s="50">
        <v>4644115.2186304834</v>
      </c>
      <c r="I93" s="51">
        <f t="shared" si="34"/>
        <v>0.40123358536085074</v>
      </c>
      <c r="J93" s="28">
        <f t="shared" si="35"/>
        <v>55729383</v>
      </c>
      <c r="K93" s="28">
        <f t="shared" si="36"/>
        <v>1863375</v>
      </c>
      <c r="L93" s="52">
        <f t="shared" si="37"/>
        <v>40.119999999999997</v>
      </c>
      <c r="M93" s="91"/>
      <c r="N93" s="53">
        <v>2232472</v>
      </c>
      <c r="O93" s="54">
        <v>4.5100000000000001E-2</v>
      </c>
      <c r="P93" s="28">
        <f t="shared" si="38"/>
        <v>2333156</v>
      </c>
      <c r="Q93" s="55">
        <f t="shared" si="39"/>
        <v>50.238977505128119</v>
      </c>
      <c r="R93" s="55">
        <f t="shared" si="40"/>
        <v>0</v>
      </c>
      <c r="S93" s="56">
        <f t="shared" si="41"/>
        <v>0</v>
      </c>
      <c r="T93" s="28">
        <f t="shared" si="42"/>
        <v>0</v>
      </c>
      <c r="U93" s="57">
        <f t="shared" si="43"/>
        <v>469781</v>
      </c>
      <c r="V93" s="57" t="e">
        <f t="shared" si="29"/>
        <v>#REF!</v>
      </c>
      <c r="W93" s="57">
        <f t="shared" si="44"/>
        <v>0</v>
      </c>
      <c r="X93" s="50" t="e">
        <f t="shared" si="45"/>
        <v>#REF!</v>
      </c>
      <c r="Y93" s="58" t="e">
        <f t="shared" si="46"/>
        <v>#REF!</v>
      </c>
      <c r="AA93" s="28">
        <f t="shared" si="47"/>
        <v>0</v>
      </c>
      <c r="AB93" s="28">
        <f t="shared" si="48"/>
        <v>0</v>
      </c>
      <c r="AC93" s="28" t="e">
        <f t="shared" si="49"/>
        <v>#REF!</v>
      </c>
      <c r="AD93" s="55" t="e">
        <f t="shared" si="50"/>
        <v>#REF!</v>
      </c>
      <c r="AG93" s="61" t="str">
        <f t="shared" si="51"/>
        <v>084</v>
      </c>
      <c r="AH93" s="62" t="str">
        <f t="shared" si="52"/>
        <v>East Brookfield</v>
      </c>
      <c r="AI93" s="63">
        <f t="shared" si="53"/>
        <v>0.40123358536085074</v>
      </c>
      <c r="AJ93" s="64">
        <f t="shared" si="30"/>
        <v>40.119999999999997</v>
      </c>
      <c r="AK93" s="63">
        <f t="shared" si="54"/>
        <v>4.5100000000000001E-2</v>
      </c>
      <c r="AL93" s="57" t="e">
        <f t="shared" si="31"/>
        <v>#REF!</v>
      </c>
      <c r="AM93" s="65" t="e">
        <f t="shared" si="55"/>
        <v>#REF!</v>
      </c>
      <c r="AR93" s="49"/>
    </row>
    <row r="94" spans="1:44" ht="12.75" customHeight="1" x14ac:dyDescent="0.3">
      <c r="A94" s="48">
        <v>85</v>
      </c>
      <c r="B94" s="48" t="s">
        <v>148</v>
      </c>
      <c r="C94" s="49">
        <v>5247859100</v>
      </c>
      <c r="D94" s="49">
        <f t="shared" si="32"/>
        <v>12127881.930765696</v>
      </c>
      <c r="E94" s="59">
        <v>302231000</v>
      </c>
      <c r="F94" s="49">
        <f t="shared" si="56"/>
        <v>3381386.6259047398</v>
      </c>
      <c r="G94" s="49">
        <f t="shared" si="33"/>
        <v>15509269</v>
      </c>
      <c r="H94" s="50">
        <v>6962592.0746778408</v>
      </c>
      <c r="I94" s="51">
        <f t="shared" si="34"/>
        <v>2.227513666412464</v>
      </c>
      <c r="J94" s="28">
        <f t="shared" si="35"/>
        <v>83551105</v>
      </c>
      <c r="K94" s="28">
        <f t="shared" si="36"/>
        <v>15509269</v>
      </c>
      <c r="L94" s="52">
        <f t="shared" si="37"/>
        <v>222.75</v>
      </c>
      <c r="M94" s="91"/>
      <c r="N94" s="53">
        <v>5832309</v>
      </c>
      <c r="O94" s="54">
        <v>2.3800000000000002E-2</v>
      </c>
      <c r="P94" s="28">
        <f t="shared" si="38"/>
        <v>5971118</v>
      </c>
      <c r="Q94" s="55">
        <f t="shared" si="39"/>
        <v>85.759986165443763</v>
      </c>
      <c r="R94" s="55">
        <f t="shared" si="40"/>
        <v>136.99001383455624</v>
      </c>
      <c r="S94" s="56">
        <f t="shared" si="41"/>
        <v>0.02</v>
      </c>
      <c r="T94" s="28">
        <f t="shared" si="42"/>
        <v>116646</v>
      </c>
      <c r="U94" s="57">
        <f t="shared" si="43"/>
        <v>0</v>
      </c>
      <c r="V94" s="57" t="e">
        <f t="shared" si="29"/>
        <v>#REF!</v>
      </c>
      <c r="W94" s="57">
        <f t="shared" si="44"/>
        <v>9421505</v>
      </c>
      <c r="X94" s="50" t="e">
        <f t="shared" si="45"/>
        <v>#REF!</v>
      </c>
      <c r="Y94" s="58" t="e">
        <f t="shared" si="46"/>
        <v>#REF!</v>
      </c>
      <c r="AA94" s="28">
        <f t="shared" si="47"/>
        <v>-9538151</v>
      </c>
      <c r="AB94" s="28">
        <f t="shared" si="48"/>
        <v>0</v>
      </c>
      <c r="AC94" s="28">
        <f t="shared" si="49"/>
        <v>0</v>
      </c>
      <c r="AD94" s="55" t="e">
        <f t="shared" si="50"/>
        <v>#REF!</v>
      </c>
      <c r="AG94" s="61" t="str">
        <f t="shared" si="51"/>
        <v>085</v>
      </c>
      <c r="AH94" s="62" t="str">
        <f t="shared" si="52"/>
        <v>Eastham</v>
      </c>
      <c r="AI94" s="63">
        <f t="shared" si="53"/>
        <v>2.227513666412464</v>
      </c>
      <c r="AJ94" s="64">
        <f t="shared" si="30"/>
        <v>222.75</v>
      </c>
      <c r="AK94" s="63">
        <f t="shared" si="54"/>
        <v>2.3800000000000002E-2</v>
      </c>
      <c r="AL94" s="57" t="e">
        <f t="shared" si="31"/>
        <v>#REF!</v>
      </c>
      <c r="AM94" s="65" t="e">
        <f t="shared" si="55"/>
        <v>#REF!</v>
      </c>
      <c r="AR94" s="49"/>
    </row>
    <row r="95" spans="1:44" ht="12.75" customHeight="1" x14ac:dyDescent="0.3">
      <c r="A95" s="48">
        <v>86</v>
      </c>
      <c r="B95" s="48" t="s">
        <v>149</v>
      </c>
      <c r="C95" s="49">
        <v>2471318200</v>
      </c>
      <c r="D95" s="49">
        <f t="shared" si="32"/>
        <v>5711253.8221448064</v>
      </c>
      <c r="E95" s="59">
        <v>593375000</v>
      </c>
      <c r="F95" s="49">
        <f t="shared" si="56"/>
        <v>6638730.9347691825</v>
      </c>
      <c r="G95" s="49">
        <f t="shared" si="33"/>
        <v>12349985</v>
      </c>
      <c r="H95" s="50">
        <v>23886649.57</v>
      </c>
      <c r="I95" s="51">
        <f t="shared" si="34"/>
        <v>0.51702458161025389</v>
      </c>
      <c r="J95" s="28">
        <f t="shared" si="35"/>
        <v>286639795</v>
      </c>
      <c r="K95" s="28">
        <f t="shared" si="36"/>
        <v>12349985</v>
      </c>
      <c r="L95" s="52">
        <f t="shared" si="37"/>
        <v>51.7</v>
      </c>
      <c r="M95" s="91"/>
      <c r="N95" s="53">
        <v>14936633</v>
      </c>
      <c r="O95" s="54">
        <v>3.8800000000000001E-2</v>
      </c>
      <c r="P95" s="28">
        <f t="shared" si="38"/>
        <v>15516174</v>
      </c>
      <c r="Q95" s="55">
        <f t="shared" si="39"/>
        <v>64.95751509448715</v>
      </c>
      <c r="R95" s="55">
        <f t="shared" si="40"/>
        <v>0</v>
      </c>
      <c r="S95" s="56">
        <f t="shared" si="41"/>
        <v>0</v>
      </c>
      <c r="T95" s="28">
        <f t="shared" si="42"/>
        <v>0</v>
      </c>
      <c r="U95" s="57">
        <f t="shared" si="43"/>
        <v>3166189</v>
      </c>
      <c r="V95" s="57" t="e">
        <f t="shared" si="29"/>
        <v>#REF!</v>
      </c>
      <c r="W95" s="57">
        <f t="shared" si="44"/>
        <v>0</v>
      </c>
      <c r="X95" s="50" t="e">
        <f t="shared" si="45"/>
        <v>#REF!</v>
      </c>
      <c r="Y95" s="58" t="e">
        <f t="shared" si="46"/>
        <v>#REF!</v>
      </c>
      <c r="AA95" s="28">
        <f t="shared" si="47"/>
        <v>0</v>
      </c>
      <c r="AB95" s="28">
        <f t="shared" si="48"/>
        <v>0</v>
      </c>
      <c r="AC95" s="28" t="e">
        <f t="shared" si="49"/>
        <v>#REF!</v>
      </c>
      <c r="AD95" s="55" t="e">
        <f t="shared" si="50"/>
        <v>#REF!</v>
      </c>
      <c r="AG95" s="61" t="str">
        <f t="shared" si="51"/>
        <v>086</v>
      </c>
      <c r="AH95" s="62" t="str">
        <f t="shared" si="52"/>
        <v>Easthampton</v>
      </c>
      <c r="AI95" s="63">
        <f t="shared" si="53"/>
        <v>0.51702458161025389</v>
      </c>
      <c r="AJ95" s="64">
        <f t="shared" si="30"/>
        <v>51.7</v>
      </c>
      <c r="AK95" s="63">
        <f t="shared" si="54"/>
        <v>3.8800000000000001E-2</v>
      </c>
      <c r="AL95" s="57" t="e">
        <f t="shared" si="31"/>
        <v>#REF!</v>
      </c>
      <c r="AM95" s="65" t="e">
        <f t="shared" si="55"/>
        <v>#REF!</v>
      </c>
      <c r="AR95" s="49"/>
    </row>
    <row r="96" spans="1:44" ht="12.75" customHeight="1" x14ac:dyDescent="0.3">
      <c r="A96" s="48">
        <v>87</v>
      </c>
      <c r="B96" s="48" t="s">
        <v>150</v>
      </c>
      <c r="C96" s="49">
        <v>2860095200</v>
      </c>
      <c r="D96" s="49">
        <f t="shared" si="32"/>
        <v>6609723.3624945646</v>
      </c>
      <c r="E96" s="59">
        <v>848679000</v>
      </c>
      <c r="F96" s="49">
        <f t="shared" si="56"/>
        <v>9495094.2169605643</v>
      </c>
      <c r="G96" s="49">
        <f t="shared" si="33"/>
        <v>16104818</v>
      </c>
      <c r="H96" s="50">
        <v>34975334.979999997</v>
      </c>
      <c r="I96" s="51">
        <f t="shared" si="34"/>
        <v>0.46046215166228555</v>
      </c>
      <c r="J96" s="28">
        <f t="shared" si="35"/>
        <v>419704020</v>
      </c>
      <c r="K96" s="28">
        <f t="shared" si="36"/>
        <v>16104818</v>
      </c>
      <c r="L96" s="52">
        <f t="shared" si="37"/>
        <v>46.05</v>
      </c>
      <c r="M96" s="91"/>
      <c r="N96" s="53">
        <v>19663608</v>
      </c>
      <c r="O96" s="54">
        <v>3.9600000000000003E-2</v>
      </c>
      <c r="P96" s="28">
        <f t="shared" si="38"/>
        <v>20442287</v>
      </c>
      <c r="Q96" s="55">
        <f t="shared" si="39"/>
        <v>58.447723264665072</v>
      </c>
      <c r="R96" s="55">
        <f t="shared" si="40"/>
        <v>0</v>
      </c>
      <c r="S96" s="56">
        <f t="shared" si="41"/>
        <v>0</v>
      </c>
      <c r="T96" s="28">
        <f t="shared" si="42"/>
        <v>0</v>
      </c>
      <c r="U96" s="57">
        <f t="shared" si="43"/>
        <v>4337469</v>
      </c>
      <c r="V96" s="57" t="e">
        <f t="shared" si="29"/>
        <v>#REF!</v>
      </c>
      <c r="W96" s="57">
        <f t="shared" si="44"/>
        <v>0</v>
      </c>
      <c r="X96" s="50" t="e">
        <f t="shared" si="45"/>
        <v>#REF!</v>
      </c>
      <c r="Y96" s="58" t="e">
        <f t="shared" si="46"/>
        <v>#REF!</v>
      </c>
      <c r="AA96" s="28">
        <f t="shared" si="47"/>
        <v>0</v>
      </c>
      <c r="AB96" s="28">
        <f t="shared" si="48"/>
        <v>0</v>
      </c>
      <c r="AC96" s="28" t="e">
        <f t="shared" si="49"/>
        <v>#REF!</v>
      </c>
      <c r="AD96" s="55" t="e">
        <f t="shared" si="50"/>
        <v>#REF!</v>
      </c>
      <c r="AG96" s="61" t="str">
        <f t="shared" si="51"/>
        <v>087</v>
      </c>
      <c r="AH96" s="62" t="str">
        <f t="shared" si="52"/>
        <v>East Longmeadow</v>
      </c>
      <c r="AI96" s="63">
        <f t="shared" si="53"/>
        <v>0.46046215166228555</v>
      </c>
      <c r="AJ96" s="64">
        <f t="shared" si="30"/>
        <v>46.05</v>
      </c>
      <c r="AK96" s="63">
        <f t="shared" si="54"/>
        <v>3.9600000000000003E-2</v>
      </c>
      <c r="AL96" s="57" t="e">
        <f t="shared" si="31"/>
        <v>#REF!</v>
      </c>
      <c r="AM96" s="65" t="e">
        <f t="shared" si="55"/>
        <v>#REF!</v>
      </c>
      <c r="AR96" s="49"/>
    </row>
    <row r="97" spans="1:44" ht="12.75" customHeight="1" x14ac:dyDescent="0.3">
      <c r="A97" s="48">
        <v>88</v>
      </c>
      <c r="B97" s="48" t="s">
        <v>151</v>
      </c>
      <c r="C97" s="49">
        <v>5439498700</v>
      </c>
      <c r="D97" s="49">
        <f t="shared" si="32"/>
        <v>12570763.951370854</v>
      </c>
      <c r="E97" s="59">
        <v>1645405000</v>
      </c>
      <c r="F97" s="49">
        <f t="shared" si="56"/>
        <v>18408933.766545419</v>
      </c>
      <c r="G97" s="49">
        <f t="shared" si="33"/>
        <v>30979698</v>
      </c>
      <c r="H97" s="50">
        <v>47662872.940874152</v>
      </c>
      <c r="I97" s="51">
        <f t="shared" si="34"/>
        <v>0.64997546493746505</v>
      </c>
      <c r="J97" s="28">
        <f t="shared" si="35"/>
        <v>571954475</v>
      </c>
      <c r="K97" s="28">
        <f t="shared" si="36"/>
        <v>30979698</v>
      </c>
      <c r="L97" s="52">
        <f t="shared" si="37"/>
        <v>65</v>
      </c>
      <c r="M97" s="91"/>
      <c r="N97" s="53">
        <v>36347421</v>
      </c>
      <c r="O97" s="54">
        <v>4.1399999999999999E-2</v>
      </c>
      <c r="P97" s="28">
        <f t="shared" si="38"/>
        <v>37852204</v>
      </c>
      <c r="Q97" s="55">
        <f t="shared" si="39"/>
        <v>79.416538837169341</v>
      </c>
      <c r="R97" s="55">
        <f t="shared" si="40"/>
        <v>0</v>
      </c>
      <c r="S97" s="56">
        <f t="shared" si="41"/>
        <v>0</v>
      </c>
      <c r="T97" s="28">
        <f t="shared" si="42"/>
        <v>0</v>
      </c>
      <c r="U97" s="57">
        <f t="shared" si="43"/>
        <v>6872506</v>
      </c>
      <c r="V97" s="57" t="e">
        <f t="shared" si="29"/>
        <v>#REF!</v>
      </c>
      <c r="W97" s="57">
        <f t="shared" si="44"/>
        <v>0</v>
      </c>
      <c r="X97" s="50" t="e">
        <f t="shared" si="45"/>
        <v>#REF!</v>
      </c>
      <c r="Y97" s="58" t="e">
        <f t="shared" si="46"/>
        <v>#REF!</v>
      </c>
      <c r="AA97" s="28">
        <f t="shared" si="47"/>
        <v>0</v>
      </c>
      <c r="AB97" s="28">
        <f t="shared" si="48"/>
        <v>0</v>
      </c>
      <c r="AC97" s="28" t="e">
        <f t="shared" si="49"/>
        <v>#REF!</v>
      </c>
      <c r="AD97" s="55" t="e">
        <f t="shared" si="50"/>
        <v>#REF!</v>
      </c>
      <c r="AG97" s="61" t="str">
        <f t="shared" si="51"/>
        <v>088</v>
      </c>
      <c r="AH97" s="62" t="str">
        <f t="shared" si="52"/>
        <v>Easton</v>
      </c>
      <c r="AI97" s="63">
        <f t="shared" si="53"/>
        <v>0.64997546493746505</v>
      </c>
      <c r="AJ97" s="64">
        <f t="shared" si="30"/>
        <v>65</v>
      </c>
      <c r="AK97" s="63">
        <f t="shared" si="54"/>
        <v>4.1399999999999999E-2</v>
      </c>
      <c r="AL97" s="57" t="e">
        <f t="shared" si="31"/>
        <v>#REF!</v>
      </c>
      <c r="AM97" s="65" t="e">
        <f t="shared" si="55"/>
        <v>#REF!</v>
      </c>
      <c r="AR97" s="49"/>
    </row>
    <row r="98" spans="1:44" ht="12.75" customHeight="1" x14ac:dyDescent="0.3">
      <c r="A98" s="48">
        <v>89</v>
      </c>
      <c r="B98" s="48" t="s">
        <v>152</v>
      </c>
      <c r="C98" s="49">
        <v>14948876400</v>
      </c>
      <c r="D98" s="49">
        <f t="shared" si="32"/>
        <v>34547079.965773046</v>
      </c>
      <c r="E98" s="59">
        <v>390632000</v>
      </c>
      <c r="F98" s="49">
        <f t="shared" si="56"/>
        <v>4370424.6766560022</v>
      </c>
      <c r="G98" s="49">
        <f t="shared" si="33"/>
        <v>38917505</v>
      </c>
      <c r="H98" s="50">
        <v>10464410.744204521</v>
      </c>
      <c r="I98" s="51">
        <f t="shared" si="34"/>
        <v>3.7190345401487215</v>
      </c>
      <c r="J98" s="28">
        <f t="shared" si="35"/>
        <v>125572929</v>
      </c>
      <c r="K98" s="28">
        <f t="shared" si="36"/>
        <v>38917505</v>
      </c>
      <c r="L98" s="52">
        <f t="shared" si="37"/>
        <v>371.9</v>
      </c>
      <c r="M98" s="91"/>
      <c r="N98" s="53">
        <v>8808396</v>
      </c>
      <c r="O98" s="54">
        <v>3.9399999999999998E-2</v>
      </c>
      <c r="P98" s="28">
        <f t="shared" si="38"/>
        <v>9155447</v>
      </c>
      <c r="Q98" s="55">
        <f t="shared" si="39"/>
        <v>87.49128091202401</v>
      </c>
      <c r="R98" s="55">
        <f t="shared" si="40"/>
        <v>284.40871908797595</v>
      </c>
      <c r="S98" s="56">
        <f t="shared" si="41"/>
        <v>0.02</v>
      </c>
      <c r="T98" s="28">
        <f t="shared" si="42"/>
        <v>176168</v>
      </c>
      <c r="U98" s="57">
        <f t="shared" si="43"/>
        <v>0</v>
      </c>
      <c r="V98" s="57" t="e">
        <f t="shared" si="29"/>
        <v>#REF!</v>
      </c>
      <c r="W98" s="57">
        <f t="shared" si="44"/>
        <v>29585890</v>
      </c>
      <c r="X98" s="50" t="e">
        <f t="shared" si="45"/>
        <v>#REF!</v>
      </c>
      <c r="Y98" s="58" t="e">
        <f t="shared" si="46"/>
        <v>#REF!</v>
      </c>
      <c r="AA98" s="28">
        <f t="shared" si="47"/>
        <v>-29762058</v>
      </c>
      <c r="AB98" s="28">
        <f t="shared" si="48"/>
        <v>0</v>
      </c>
      <c r="AC98" s="28">
        <f t="shared" si="49"/>
        <v>0</v>
      </c>
      <c r="AD98" s="55" t="e">
        <f t="shared" si="50"/>
        <v>#REF!</v>
      </c>
      <c r="AG98" s="61" t="str">
        <f t="shared" si="51"/>
        <v>089</v>
      </c>
      <c r="AH98" s="62" t="str">
        <f t="shared" si="52"/>
        <v>Edgartown</v>
      </c>
      <c r="AI98" s="63">
        <f t="shared" si="53"/>
        <v>3.7190345401487215</v>
      </c>
      <c r="AJ98" s="64">
        <f t="shared" si="30"/>
        <v>371.9</v>
      </c>
      <c r="AK98" s="63">
        <f t="shared" si="54"/>
        <v>3.9399999999999998E-2</v>
      </c>
      <c r="AL98" s="57" t="e">
        <f t="shared" si="31"/>
        <v>#REF!</v>
      </c>
      <c r="AM98" s="65" t="e">
        <f t="shared" si="55"/>
        <v>#REF!</v>
      </c>
      <c r="AR98" s="49"/>
    </row>
    <row r="99" spans="1:44" ht="12.75" customHeight="1" x14ac:dyDescent="0.3">
      <c r="A99" s="48">
        <v>90</v>
      </c>
      <c r="B99" s="48" t="s">
        <v>153</v>
      </c>
      <c r="C99" s="49">
        <v>871171800</v>
      </c>
      <c r="D99" s="49">
        <f t="shared" si="32"/>
        <v>2013291.2356226612</v>
      </c>
      <c r="E99" s="59">
        <v>60959000</v>
      </c>
      <c r="F99" s="49">
        <f t="shared" si="56"/>
        <v>682014.57603133703</v>
      </c>
      <c r="G99" s="49">
        <f t="shared" si="33"/>
        <v>2695306</v>
      </c>
      <c r="H99" s="50">
        <v>1331689.7374155428</v>
      </c>
      <c r="I99" s="51">
        <f t="shared" si="34"/>
        <v>2.0239744471042296</v>
      </c>
      <c r="J99" s="28">
        <f t="shared" si="35"/>
        <v>15980277</v>
      </c>
      <c r="K99" s="28">
        <f t="shared" si="36"/>
        <v>2695306</v>
      </c>
      <c r="L99" s="52">
        <f t="shared" si="37"/>
        <v>202.4</v>
      </c>
      <c r="M99" s="91"/>
      <c r="N99" s="53">
        <v>1047443</v>
      </c>
      <c r="O99" s="54">
        <v>3.5099999999999999E-2</v>
      </c>
      <c r="P99" s="28">
        <f t="shared" si="38"/>
        <v>1084208</v>
      </c>
      <c r="Q99" s="55">
        <f t="shared" si="39"/>
        <v>81.415961206111021</v>
      </c>
      <c r="R99" s="55">
        <f t="shared" si="40"/>
        <v>120.98403879388898</v>
      </c>
      <c r="S99" s="56">
        <f t="shared" si="41"/>
        <v>0.02</v>
      </c>
      <c r="T99" s="28">
        <f t="shared" si="42"/>
        <v>20949</v>
      </c>
      <c r="U99" s="57">
        <f t="shared" si="43"/>
        <v>0</v>
      </c>
      <c r="V99" s="57" t="e">
        <f t="shared" si="29"/>
        <v>#REF!</v>
      </c>
      <c r="W99" s="57">
        <f t="shared" si="44"/>
        <v>1590149</v>
      </c>
      <c r="X99" s="50" t="e">
        <f t="shared" si="45"/>
        <v>#REF!</v>
      </c>
      <c r="Y99" s="58" t="e">
        <f t="shared" si="46"/>
        <v>#REF!</v>
      </c>
      <c r="AA99" s="28">
        <f t="shared" si="47"/>
        <v>-1611098</v>
      </c>
      <c r="AB99" s="28">
        <f t="shared" si="48"/>
        <v>0</v>
      </c>
      <c r="AC99" s="28">
        <f t="shared" si="49"/>
        <v>0</v>
      </c>
      <c r="AD99" s="55" t="e">
        <f t="shared" si="50"/>
        <v>#REF!</v>
      </c>
      <c r="AG99" s="61" t="str">
        <f t="shared" si="51"/>
        <v>090</v>
      </c>
      <c r="AH99" s="62" t="str">
        <f t="shared" si="52"/>
        <v>Egremont</v>
      </c>
      <c r="AI99" s="63">
        <f t="shared" si="53"/>
        <v>2.0239744471042296</v>
      </c>
      <c r="AJ99" s="64">
        <f t="shared" si="30"/>
        <v>202.4</v>
      </c>
      <c r="AK99" s="63">
        <f t="shared" si="54"/>
        <v>3.5099999999999999E-2</v>
      </c>
      <c r="AL99" s="57" t="e">
        <f t="shared" si="31"/>
        <v>#REF!</v>
      </c>
      <c r="AM99" s="65" t="e">
        <f t="shared" si="55"/>
        <v>#REF!</v>
      </c>
      <c r="AR99" s="49"/>
    </row>
    <row r="100" spans="1:44" ht="12.75" customHeight="1" x14ac:dyDescent="0.3">
      <c r="A100" s="48">
        <v>91</v>
      </c>
      <c r="B100" s="48" t="s">
        <v>154</v>
      </c>
      <c r="C100" s="49">
        <v>888586800</v>
      </c>
      <c r="D100" s="49">
        <f t="shared" si="32"/>
        <v>2053537.5646112359</v>
      </c>
      <c r="E100" s="59">
        <v>46444000</v>
      </c>
      <c r="F100" s="49">
        <f t="shared" si="56"/>
        <v>519619.49784608372</v>
      </c>
      <c r="G100" s="49">
        <f t="shared" si="33"/>
        <v>2573157</v>
      </c>
      <c r="H100" s="50">
        <v>3188094.1942179017</v>
      </c>
      <c r="I100" s="51">
        <f t="shared" si="34"/>
        <v>0.80711448384016238</v>
      </c>
      <c r="J100" s="28">
        <f t="shared" si="35"/>
        <v>38257130</v>
      </c>
      <c r="K100" s="28">
        <f t="shared" si="36"/>
        <v>2573157</v>
      </c>
      <c r="L100" s="52">
        <f t="shared" si="37"/>
        <v>80.709999999999994</v>
      </c>
      <c r="M100" s="91"/>
      <c r="N100" s="53">
        <v>2696143</v>
      </c>
      <c r="O100" s="54">
        <v>4.3700000000000003E-2</v>
      </c>
      <c r="P100" s="28">
        <f t="shared" si="38"/>
        <v>2813964</v>
      </c>
      <c r="Q100" s="55">
        <f t="shared" si="39"/>
        <v>88.264769751896154</v>
      </c>
      <c r="R100" s="55">
        <f t="shared" si="40"/>
        <v>0</v>
      </c>
      <c r="S100" s="56">
        <f t="shared" si="41"/>
        <v>0</v>
      </c>
      <c r="T100" s="28">
        <f t="shared" si="42"/>
        <v>0</v>
      </c>
      <c r="U100" s="57">
        <f t="shared" si="43"/>
        <v>240807</v>
      </c>
      <c r="V100" s="57" t="e">
        <f t="shared" si="29"/>
        <v>#REF!</v>
      </c>
      <c r="W100" s="57">
        <f t="shared" si="44"/>
        <v>0</v>
      </c>
      <c r="X100" s="50" t="e">
        <f t="shared" si="45"/>
        <v>#REF!</v>
      </c>
      <c r="Y100" s="58" t="e">
        <f t="shared" si="46"/>
        <v>#REF!</v>
      </c>
      <c r="AA100" s="28">
        <f t="shared" si="47"/>
        <v>0</v>
      </c>
      <c r="AB100" s="28">
        <f t="shared" si="48"/>
        <v>0</v>
      </c>
      <c r="AC100" s="28" t="e">
        <f t="shared" si="49"/>
        <v>#REF!</v>
      </c>
      <c r="AD100" s="55" t="e">
        <f t="shared" si="50"/>
        <v>#REF!</v>
      </c>
      <c r="AG100" s="61" t="str">
        <f t="shared" si="51"/>
        <v>091</v>
      </c>
      <c r="AH100" s="62" t="str">
        <f t="shared" si="52"/>
        <v>Erving</v>
      </c>
      <c r="AI100" s="63">
        <f t="shared" si="53"/>
        <v>0.80711448384016238</v>
      </c>
      <c r="AJ100" s="64">
        <f t="shared" si="30"/>
        <v>80.709999999999994</v>
      </c>
      <c r="AK100" s="63">
        <f t="shared" si="54"/>
        <v>4.3700000000000003E-2</v>
      </c>
      <c r="AL100" s="57" t="e">
        <f t="shared" si="31"/>
        <v>#REF!</v>
      </c>
      <c r="AM100" s="65" t="e">
        <f t="shared" si="55"/>
        <v>#REF!</v>
      </c>
      <c r="AR100" s="49"/>
    </row>
    <row r="101" spans="1:44" ht="12.75" customHeight="1" x14ac:dyDescent="0.3">
      <c r="A101" s="48">
        <v>92</v>
      </c>
      <c r="B101" s="48" t="s">
        <v>155</v>
      </c>
      <c r="C101" s="49">
        <v>1385759900</v>
      </c>
      <c r="D101" s="49">
        <f t="shared" si="32"/>
        <v>3202512.1352037974</v>
      </c>
      <c r="E101" s="59">
        <v>299229000</v>
      </c>
      <c r="F101" s="49">
        <f t="shared" si="56"/>
        <v>3347799.9896861981</v>
      </c>
      <c r="G101" s="49">
        <f t="shared" si="33"/>
        <v>6550312</v>
      </c>
      <c r="H101" s="50">
        <v>6724758.3537580436</v>
      </c>
      <c r="I101" s="51">
        <f t="shared" si="34"/>
        <v>0.97405908962356147</v>
      </c>
      <c r="J101" s="28">
        <f t="shared" si="35"/>
        <v>80697100</v>
      </c>
      <c r="K101" s="28">
        <f t="shared" si="36"/>
        <v>6550312</v>
      </c>
      <c r="L101" s="52">
        <f t="shared" si="37"/>
        <v>97.41</v>
      </c>
      <c r="M101" s="91"/>
      <c r="N101" s="53">
        <v>5434358</v>
      </c>
      <c r="O101" s="54">
        <v>4.7600000000000003E-2</v>
      </c>
      <c r="P101" s="28">
        <f t="shared" si="38"/>
        <v>5693033</v>
      </c>
      <c r="Q101" s="55">
        <f t="shared" si="39"/>
        <v>84.657807768193223</v>
      </c>
      <c r="R101" s="55">
        <f t="shared" si="40"/>
        <v>12.752192231806774</v>
      </c>
      <c r="S101" s="56">
        <f t="shared" si="41"/>
        <v>0.02</v>
      </c>
      <c r="T101" s="28">
        <f t="shared" si="42"/>
        <v>108687</v>
      </c>
      <c r="U101" s="57">
        <f t="shared" si="43"/>
        <v>0</v>
      </c>
      <c r="V101" s="57" t="e">
        <f t="shared" si="29"/>
        <v>#REF!</v>
      </c>
      <c r="W101" s="57">
        <f t="shared" si="44"/>
        <v>0</v>
      </c>
      <c r="X101" s="50" t="e">
        <f t="shared" si="45"/>
        <v>#REF!</v>
      </c>
      <c r="Y101" s="58" t="e">
        <f t="shared" si="46"/>
        <v>#REF!</v>
      </c>
      <c r="AA101" s="28">
        <f t="shared" si="47"/>
        <v>-857279</v>
      </c>
      <c r="AB101" s="28">
        <f t="shared" si="48"/>
        <v>-748592</v>
      </c>
      <c r="AC101" s="28">
        <f t="shared" si="49"/>
        <v>0</v>
      </c>
      <c r="AD101" s="55" t="e">
        <f t="shared" si="50"/>
        <v>#REF!</v>
      </c>
      <c r="AG101" s="61" t="str">
        <f t="shared" si="51"/>
        <v>092</v>
      </c>
      <c r="AH101" s="62" t="str">
        <f t="shared" si="52"/>
        <v>Essex</v>
      </c>
      <c r="AI101" s="63">
        <f t="shared" si="53"/>
        <v>0.97405908962356147</v>
      </c>
      <c r="AJ101" s="64">
        <f t="shared" si="30"/>
        <v>97.41</v>
      </c>
      <c r="AK101" s="63">
        <f t="shared" si="54"/>
        <v>4.7600000000000003E-2</v>
      </c>
      <c r="AL101" s="57" t="e">
        <f t="shared" si="31"/>
        <v>#REF!</v>
      </c>
      <c r="AM101" s="65" t="e">
        <f t="shared" si="55"/>
        <v>#REF!</v>
      </c>
      <c r="AR101" s="49"/>
    </row>
    <row r="102" spans="1:44" ht="12.75" customHeight="1" x14ac:dyDescent="0.3">
      <c r="A102" s="48">
        <v>93</v>
      </c>
      <c r="B102" s="48" t="s">
        <v>156</v>
      </c>
      <c r="C102" s="49">
        <v>8839550700</v>
      </c>
      <c r="D102" s="49">
        <f t="shared" si="32"/>
        <v>20428335.663702797</v>
      </c>
      <c r="E102" s="59">
        <v>1269313000</v>
      </c>
      <c r="F102" s="49">
        <f t="shared" si="56"/>
        <v>14201183.870241713</v>
      </c>
      <c r="G102" s="49">
        <f t="shared" si="33"/>
        <v>34629520</v>
      </c>
      <c r="H102" s="50">
        <v>172711734.58173999</v>
      </c>
      <c r="I102" s="51">
        <f t="shared" si="34"/>
        <v>0.20050473167826791</v>
      </c>
      <c r="J102" s="28">
        <f t="shared" si="35"/>
        <v>2072540815</v>
      </c>
      <c r="K102" s="28">
        <f t="shared" si="36"/>
        <v>34629520</v>
      </c>
      <c r="L102" s="52">
        <f t="shared" si="37"/>
        <v>20.05</v>
      </c>
      <c r="M102" s="91"/>
      <c r="N102" s="53">
        <v>43738229</v>
      </c>
      <c r="O102" s="54">
        <v>4.82E-2</v>
      </c>
      <c r="P102" s="28">
        <f t="shared" si="38"/>
        <v>45846412</v>
      </c>
      <c r="Q102" s="55">
        <f t="shared" si="39"/>
        <v>26.545047509960639</v>
      </c>
      <c r="R102" s="55">
        <f t="shared" si="40"/>
        <v>0</v>
      </c>
      <c r="S102" s="56">
        <f t="shared" si="41"/>
        <v>0</v>
      </c>
      <c r="T102" s="28">
        <f t="shared" si="42"/>
        <v>0</v>
      </c>
      <c r="U102" s="57">
        <f t="shared" si="43"/>
        <v>11216892</v>
      </c>
      <c r="V102" s="57" t="e">
        <f t="shared" si="29"/>
        <v>#REF!</v>
      </c>
      <c r="W102" s="57">
        <f t="shared" si="44"/>
        <v>0</v>
      </c>
      <c r="X102" s="50" t="e">
        <f t="shared" si="45"/>
        <v>#REF!</v>
      </c>
      <c r="Y102" s="58" t="e">
        <f t="shared" si="46"/>
        <v>#REF!</v>
      </c>
      <c r="AA102" s="28">
        <f t="shared" si="47"/>
        <v>0</v>
      </c>
      <c r="AB102" s="28">
        <f t="shared" si="48"/>
        <v>0</v>
      </c>
      <c r="AC102" s="28" t="e">
        <f t="shared" si="49"/>
        <v>#REF!</v>
      </c>
      <c r="AD102" s="55" t="e">
        <f t="shared" si="50"/>
        <v>#REF!</v>
      </c>
      <c r="AG102" s="61" t="str">
        <f t="shared" si="51"/>
        <v>093</v>
      </c>
      <c r="AH102" s="62" t="str">
        <f t="shared" si="52"/>
        <v>Everett</v>
      </c>
      <c r="AI102" s="63">
        <f t="shared" si="53"/>
        <v>0.20050473167826791</v>
      </c>
      <c r="AJ102" s="64">
        <f t="shared" si="30"/>
        <v>20.05</v>
      </c>
      <c r="AK102" s="63">
        <f t="shared" si="54"/>
        <v>4.82E-2</v>
      </c>
      <c r="AL102" s="57" t="e">
        <f t="shared" si="31"/>
        <v>#REF!</v>
      </c>
      <c r="AM102" s="65" t="e">
        <f t="shared" si="55"/>
        <v>#REF!</v>
      </c>
      <c r="AR102" s="49"/>
    </row>
    <row r="103" spans="1:44" ht="12.75" customHeight="1" x14ac:dyDescent="0.3">
      <c r="A103" s="48">
        <v>94</v>
      </c>
      <c r="B103" s="48" t="s">
        <v>157</v>
      </c>
      <c r="C103" s="49">
        <v>3499585400</v>
      </c>
      <c r="D103" s="49">
        <f t="shared" si="32"/>
        <v>8087594.9085278306</v>
      </c>
      <c r="E103" s="59">
        <v>632095000</v>
      </c>
      <c r="F103" s="49">
        <f t="shared" si="56"/>
        <v>7071933.6510856152</v>
      </c>
      <c r="G103" s="49">
        <f t="shared" si="33"/>
        <v>15159529</v>
      </c>
      <c r="H103" s="50">
        <v>29127762.120026819</v>
      </c>
      <c r="I103" s="51">
        <f t="shared" si="34"/>
        <v>0.52044949205270574</v>
      </c>
      <c r="J103" s="28">
        <f t="shared" si="35"/>
        <v>349533145</v>
      </c>
      <c r="K103" s="28">
        <f t="shared" si="36"/>
        <v>15159529</v>
      </c>
      <c r="L103" s="52">
        <f t="shared" si="37"/>
        <v>52.04</v>
      </c>
      <c r="M103" s="91"/>
      <c r="N103" s="53">
        <v>17807773</v>
      </c>
      <c r="O103" s="54">
        <v>3.78E-2</v>
      </c>
      <c r="P103" s="28">
        <f t="shared" si="38"/>
        <v>18480907</v>
      </c>
      <c r="Q103" s="55">
        <f t="shared" si="39"/>
        <v>63.447740763075771</v>
      </c>
      <c r="R103" s="55">
        <f t="shared" si="40"/>
        <v>0</v>
      </c>
      <c r="S103" s="56">
        <f t="shared" si="41"/>
        <v>0</v>
      </c>
      <c r="T103" s="28">
        <f t="shared" si="42"/>
        <v>0</v>
      </c>
      <c r="U103" s="57">
        <f t="shared" si="43"/>
        <v>3321378</v>
      </c>
      <c r="V103" s="57" t="e">
        <f t="shared" si="29"/>
        <v>#REF!</v>
      </c>
      <c r="W103" s="57">
        <f t="shared" si="44"/>
        <v>0</v>
      </c>
      <c r="X103" s="50" t="e">
        <f t="shared" si="45"/>
        <v>#REF!</v>
      </c>
      <c r="Y103" s="58" t="e">
        <f t="shared" si="46"/>
        <v>#REF!</v>
      </c>
      <c r="AA103" s="28">
        <f t="shared" si="47"/>
        <v>0</v>
      </c>
      <c r="AB103" s="28">
        <f t="shared" si="48"/>
        <v>0</v>
      </c>
      <c r="AC103" s="28" t="e">
        <f t="shared" si="49"/>
        <v>#REF!</v>
      </c>
      <c r="AD103" s="55" t="e">
        <f t="shared" si="50"/>
        <v>#REF!</v>
      </c>
      <c r="AG103" s="61" t="str">
        <f t="shared" si="51"/>
        <v>094</v>
      </c>
      <c r="AH103" s="62" t="str">
        <f t="shared" si="52"/>
        <v>Fairhaven</v>
      </c>
      <c r="AI103" s="63">
        <f t="shared" si="53"/>
        <v>0.52044949205270574</v>
      </c>
      <c r="AJ103" s="64">
        <f t="shared" si="30"/>
        <v>52.04</v>
      </c>
      <c r="AK103" s="63">
        <f t="shared" si="54"/>
        <v>3.78E-2</v>
      </c>
      <c r="AL103" s="57" t="e">
        <f t="shared" si="31"/>
        <v>#REF!</v>
      </c>
      <c r="AM103" s="65" t="e">
        <f t="shared" si="55"/>
        <v>#REF!</v>
      </c>
      <c r="AR103" s="49"/>
    </row>
    <row r="104" spans="1:44" ht="12.75" customHeight="1" x14ac:dyDescent="0.3">
      <c r="A104" s="48">
        <v>95</v>
      </c>
      <c r="B104" s="48" t="s">
        <v>158</v>
      </c>
      <c r="C104" s="49">
        <v>10205200700</v>
      </c>
      <c r="D104" s="49">
        <f t="shared" si="32"/>
        <v>23584373.515166868</v>
      </c>
      <c r="E104" s="59">
        <v>2097649000</v>
      </c>
      <c r="F104" s="49">
        <f t="shared" si="56"/>
        <v>23468678.839835923</v>
      </c>
      <c r="G104" s="49">
        <f t="shared" si="33"/>
        <v>47053052</v>
      </c>
      <c r="H104" s="50">
        <v>299409473.22627181</v>
      </c>
      <c r="I104" s="51">
        <f t="shared" si="34"/>
        <v>0.15715284988474879</v>
      </c>
      <c r="J104" s="28">
        <f t="shared" si="35"/>
        <v>3592913679</v>
      </c>
      <c r="K104" s="28">
        <f t="shared" si="36"/>
        <v>47053052</v>
      </c>
      <c r="L104" s="52">
        <f t="shared" si="37"/>
        <v>15.72</v>
      </c>
      <c r="M104" s="91"/>
      <c r="N104" s="53">
        <v>44851394</v>
      </c>
      <c r="O104" s="54">
        <v>4.2099999999999999E-2</v>
      </c>
      <c r="P104" s="28">
        <f t="shared" si="38"/>
        <v>46739638</v>
      </c>
      <c r="Q104" s="55">
        <f t="shared" si="39"/>
        <v>15.610607605818002</v>
      </c>
      <c r="R104" s="55">
        <f t="shared" si="40"/>
        <v>0.10939239418199875</v>
      </c>
      <c r="S104" s="56">
        <f t="shared" si="41"/>
        <v>0</v>
      </c>
      <c r="T104" s="28">
        <f t="shared" si="42"/>
        <v>0</v>
      </c>
      <c r="U104" s="57">
        <f t="shared" si="43"/>
        <v>0</v>
      </c>
      <c r="V104" s="57" t="e">
        <f t="shared" si="29"/>
        <v>#REF!</v>
      </c>
      <c r="W104" s="57">
        <f t="shared" si="44"/>
        <v>0</v>
      </c>
      <c r="X104" s="50" t="e">
        <f t="shared" si="45"/>
        <v>#REF!</v>
      </c>
      <c r="Y104" s="58" t="e">
        <f t="shared" si="46"/>
        <v>#REF!</v>
      </c>
      <c r="AA104" s="28">
        <f t="shared" si="47"/>
        <v>-313414</v>
      </c>
      <c r="AB104" s="28">
        <f t="shared" si="48"/>
        <v>-313414</v>
      </c>
      <c r="AC104" s="28">
        <f t="shared" si="49"/>
        <v>0</v>
      </c>
      <c r="AD104" s="55" t="e">
        <f t="shared" si="50"/>
        <v>#REF!</v>
      </c>
      <c r="AG104" s="61" t="str">
        <f t="shared" si="51"/>
        <v>095</v>
      </c>
      <c r="AH104" s="62" t="str">
        <f t="shared" si="52"/>
        <v>Fall River</v>
      </c>
      <c r="AI104" s="63">
        <f t="shared" si="53"/>
        <v>0.15715284988474879</v>
      </c>
      <c r="AJ104" s="64">
        <f t="shared" si="30"/>
        <v>15.72</v>
      </c>
      <c r="AK104" s="63">
        <f t="shared" si="54"/>
        <v>4.2099999999999999E-2</v>
      </c>
      <c r="AL104" s="57" t="e">
        <f t="shared" si="31"/>
        <v>#REF!</v>
      </c>
      <c r="AM104" s="65" t="e">
        <f t="shared" si="55"/>
        <v>#REF!</v>
      </c>
      <c r="AR104" s="49"/>
    </row>
    <row r="105" spans="1:44" ht="12.75" customHeight="1" x14ac:dyDescent="0.3">
      <c r="A105" s="48">
        <v>96</v>
      </c>
      <c r="B105" s="48" t="s">
        <v>159</v>
      </c>
      <c r="C105" s="49">
        <v>21506621800</v>
      </c>
      <c r="D105" s="49">
        <f t="shared" si="32"/>
        <v>49702128.991998203</v>
      </c>
      <c r="E105" s="59">
        <v>1943835000</v>
      </c>
      <c r="F105" s="49">
        <f t="shared" si="56"/>
        <v>21747794.474972919</v>
      </c>
      <c r="G105" s="49">
        <f t="shared" si="33"/>
        <v>71449923</v>
      </c>
      <c r="H105" s="50">
        <v>48517236.666528977</v>
      </c>
      <c r="I105" s="51">
        <f t="shared" si="34"/>
        <v>1.4726709085081056</v>
      </c>
      <c r="J105" s="28">
        <f t="shared" si="35"/>
        <v>582206840</v>
      </c>
      <c r="K105" s="28">
        <f t="shared" si="36"/>
        <v>71449923</v>
      </c>
      <c r="L105" s="52">
        <f t="shared" si="37"/>
        <v>147.27000000000001</v>
      </c>
      <c r="M105" s="91"/>
      <c r="N105" s="53">
        <v>39214950</v>
      </c>
      <c r="O105" s="54">
        <v>5.0700000000000002E-2</v>
      </c>
      <c r="P105" s="28">
        <f t="shared" si="38"/>
        <v>41203148</v>
      </c>
      <c r="Q105" s="55">
        <f t="shared" si="39"/>
        <v>84.924762478126013</v>
      </c>
      <c r="R105" s="55">
        <f t="shared" si="40"/>
        <v>62.345237521873997</v>
      </c>
      <c r="S105" s="56">
        <f t="shared" si="41"/>
        <v>0.02</v>
      </c>
      <c r="T105" s="28">
        <f t="shared" si="42"/>
        <v>784299</v>
      </c>
      <c r="U105" s="57">
        <f t="shared" si="43"/>
        <v>0</v>
      </c>
      <c r="V105" s="57" t="e">
        <f t="shared" si="29"/>
        <v>#REF!</v>
      </c>
      <c r="W105" s="57">
        <f t="shared" si="44"/>
        <v>0</v>
      </c>
      <c r="X105" s="50" t="e">
        <f t="shared" si="45"/>
        <v>#REF!</v>
      </c>
      <c r="Y105" s="58" t="e">
        <f t="shared" si="46"/>
        <v>#REF!</v>
      </c>
      <c r="AA105" s="28">
        <f t="shared" si="47"/>
        <v>-30246775</v>
      </c>
      <c r="AB105" s="28">
        <f t="shared" si="48"/>
        <v>-29462476</v>
      </c>
      <c r="AC105" s="28">
        <f t="shared" si="49"/>
        <v>0</v>
      </c>
      <c r="AD105" s="55" t="e">
        <f t="shared" si="50"/>
        <v>#REF!</v>
      </c>
      <c r="AG105" s="61" t="str">
        <f t="shared" si="51"/>
        <v>096</v>
      </c>
      <c r="AH105" s="62" t="str">
        <f t="shared" si="52"/>
        <v>Falmouth</v>
      </c>
      <c r="AI105" s="63">
        <f t="shared" si="53"/>
        <v>1.4726709085081056</v>
      </c>
      <c r="AJ105" s="64">
        <f t="shared" si="30"/>
        <v>147.27000000000001</v>
      </c>
      <c r="AK105" s="63">
        <f t="shared" si="54"/>
        <v>5.0700000000000002E-2</v>
      </c>
      <c r="AL105" s="57" t="e">
        <f t="shared" si="31"/>
        <v>#REF!</v>
      </c>
      <c r="AM105" s="65" t="e">
        <f t="shared" si="55"/>
        <v>#REF!</v>
      </c>
      <c r="AR105" s="49"/>
    </row>
    <row r="106" spans="1:44" ht="12.75" customHeight="1" x14ac:dyDescent="0.3">
      <c r="A106" s="48">
        <v>97</v>
      </c>
      <c r="B106" s="48" t="s">
        <v>160</v>
      </c>
      <c r="C106" s="49">
        <v>4850966700</v>
      </c>
      <c r="D106" s="49">
        <f t="shared" si="32"/>
        <v>11210657.577997111</v>
      </c>
      <c r="E106" s="59">
        <v>1061558000</v>
      </c>
      <c r="F106" s="49">
        <f t="shared" si="56"/>
        <v>11876802.92167972</v>
      </c>
      <c r="G106" s="49">
        <f t="shared" si="33"/>
        <v>23087460</v>
      </c>
      <c r="H106" s="50">
        <v>118779723.87957612</v>
      </c>
      <c r="I106" s="51">
        <f t="shared" si="34"/>
        <v>0.19437206322694467</v>
      </c>
      <c r="J106" s="28">
        <f t="shared" si="35"/>
        <v>1425356687</v>
      </c>
      <c r="K106" s="28">
        <f t="shared" si="36"/>
        <v>23087460</v>
      </c>
      <c r="L106" s="52">
        <f t="shared" si="37"/>
        <v>19.440000000000001</v>
      </c>
      <c r="M106" s="91"/>
      <c r="N106" s="53">
        <v>24907660</v>
      </c>
      <c r="O106" s="54">
        <v>3.9300000000000002E-2</v>
      </c>
      <c r="P106" s="28">
        <f t="shared" si="38"/>
        <v>25886531</v>
      </c>
      <c r="Q106" s="55">
        <f t="shared" si="39"/>
        <v>21.793728891174098</v>
      </c>
      <c r="R106" s="55">
        <f t="shared" si="40"/>
        <v>0</v>
      </c>
      <c r="S106" s="56">
        <f t="shared" si="41"/>
        <v>0</v>
      </c>
      <c r="T106" s="28">
        <f t="shared" si="42"/>
        <v>0</v>
      </c>
      <c r="U106" s="57">
        <f t="shared" si="43"/>
        <v>2799071</v>
      </c>
      <c r="V106" s="57" t="e">
        <f t="shared" si="29"/>
        <v>#REF!</v>
      </c>
      <c r="W106" s="57">
        <f t="shared" si="44"/>
        <v>0</v>
      </c>
      <c r="X106" s="50" t="e">
        <f t="shared" si="45"/>
        <v>#REF!</v>
      </c>
      <c r="Y106" s="58" t="e">
        <f t="shared" si="46"/>
        <v>#REF!</v>
      </c>
      <c r="AA106" s="28">
        <f t="shared" si="47"/>
        <v>0</v>
      </c>
      <c r="AB106" s="28">
        <f t="shared" si="48"/>
        <v>0</v>
      </c>
      <c r="AC106" s="28" t="e">
        <f t="shared" si="49"/>
        <v>#REF!</v>
      </c>
      <c r="AD106" s="55" t="e">
        <f t="shared" si="50"/>
        <v>#REF!</v>
      </c>
      <c r="AG106" s="61" t="str">
        <f t="shared" si="51"/>
        <v>097</v>
      </c>
      <c r="AH106" s="62" t="str">
        <f t="shared" si="52"/>
        <v>Fitchburg</v>
      </c>
      <c r="AI106" s="63">
        <f t="shared" si="53"/>
        <v>0.19437206322694467</v>
      </c>
      <c r="AJ106" s="64">
        <f t="shared" si="30"/>
        <v>19.440000000000001</v>
      </c>
      <c r="AK106" s="63">
        <f t="shared" si="54"/>
        <v>3.9300000000000002E-2</v>
      </c>
      <c r="AL106" s="57" t="e">
        <f t="shared" si="31"/>
        <v>#REF!</v>
      </c>
      <c r="AM106" s="65" t="e">
        <f t="shared" si="55"/>
        <v>#REF!</v>
      </c>
      <c r="AR106" s="49"/>
    </row>
    <row r="107" spans="1:44" ht="12.75" customHeight="1" x14ac:dyDescent="0.3">
      <c r="A107" s="48">
        <v>98</v>
      </c>
      <c r="B107" s="48" t="s">
        <v>161</v>
      </c>
      <c r="C107" s="49">
        <v>203461600</v>
      </c>
      <c r="D107" s="49">
        <f t="shared" si="32"/>
        <v>470202.84181118314</v>
      </c>
      <c r="E107" s="59">
        <v>16572000</v>
      </c>
      <c r="F107" s="49">
        <f t="shared" si="56"/>
        <v>185408.97248956378</v>
      </c>
      <c r="G107" s="49">
        <f t="shared" si="33"/>
        <v>655612</v>
      </c>
      <c r="H107" s="50">
        <v>1427794.2708764139</v>
      </c>
      <c r="I107" s="51">
        <f t="shared" si="34"/>
        <v>0.45917819770881263</v>
      </c>
      <c r="J107" s="28">
        <f t="shared" si="35"/>
        <v>17133531</v>
      </c>
      <c r="K107" s="28">
        <f t="shared" si="36"/>
        <v>655612</v>
      </c>
      <c r="L107" s="52">
        <f t="shared" si="37"/>
        <v>45.92</v>
      </c>
      <c r="M107" s="91"/>
      <c r="N107" s="53">
        <v>796736</v>
      </c>
      <c r="O107" s="54">
        <v>3.9399999999999998E-2</v>
      </c>
      <c r="P107" s="28">
        <f t="shared" si="38"/>
        <v>828127</v>
      </c>
      <c r="Q107" s="55">
        <f t="shared" si="39"/>
        <v>58.000442843328969</v>
      </c>
      <c r="R107" s="55">
        <f t="shared" si="40"/>
        <v>0</v>
      </c>
      <c r="S107" s="56">
        <f t="shared" si="41"/>
        <v>0</v>
      </c>
      <c r="T107" s="28">
        <f t="shared" si="42"/>
        <v>0</v>
      </c>
      <c r="U107" s="57">
        <f t="shared" si="43"/>
        <v>172515</v>
      </c>
      <c r="V107" s="57" t="e">
        <f t="shared" si="29"/>
        <v>#REF!</v>
      </c>
      <c r="W107" s="57">
        <f t="shared" si="44"/>
        <v>0</v>
      </c>
      <c r="X107" s="50" t="e">
        <f t="shared" si="45"/>
        <v>#REF!</v>
      </c>
      <c r="Y107" s="58" t="e">
        <f t="shared" si="46"/>
        <v>#REF!</v>
      </c>
      <c r="AA107" s="28">
        <f t="shared" si="47"/>
        <v>0</v>
      </c>
      <c r="AB107" s="28">
        <f t="shared" si="48"/>
        <v>0</v>
      </c>
      <c r="AC107" s="28" t="e">
        <f t="shared" si="49"/>
        <v>#REF!</v>
      </c>
      <c r="AD107" s="55" t="e">
        <f t="shared" si="50"/>
        <v>#REF!</v>
      </c>
      <c r="AG107" s="61" t="str">
        <f t="shared" si="51"/>
        <v>098</v>
      </c>
      <c r="AH107" s="62" t="str">
        <f t="shared" si="52"/>
        <v>Florida</v>
      </c>
      <c r="AI107" s="63">
        <f t="shared" si="53"/>
        <v>0.45917819770881263</v>
      </c>
      <c r="AJ107" s="64">
        <f t="shared" si="30"/>
        <v>45.92</v>
      </c>
      <c r="AK107" s="63">
        <f t="shared" si="54"/>
        <v>3.9399999999999998E-2</v>
      </c>
      <c r="AL107" s="57" t="e">
        <f t="shared" si="31"/>
        <v>#REF!</v>
      </c>
      <c r="AM107" s="65" t="e">
        <f t="shared" si="55"/>
        <v>#REF!</v>
      </c>
      <c r="AR107" s="49"/>
    </row>
    <row r="108" spans="1:44" ht="12.75" customHeight="1" x14ac:dyDescent="0.3">
      <c r="A108" s="48">
        <v>99</v>
      </c>
      <c r="B108" s="48" t="s">
        <v>162</v>
      </c>
      <c r="C108" s="49">
        <v>4537534100</v>
      </c>
      <c r="D108" s="49">
        <f t="shared" si="32"/>
        <v>10486310.088169705</v>
      </c>
      <c r="E108" s="59">
        <v>1244431000</v>
      </c>
      <c r="F108" s="49">
        <f t="shared" si="56"/>
        <v>13922801.897427006</v>
      </c>
      <c r="G108" s="49">
        <f t="shared" si="33"/>
        <v>24409112</v>
      </c>
      <c r="H108" s="50">
        <v>38514888.462238394</v>
      </c>
      <c r="I108" s="51">
        <f t="shared" si="34"/>
        <v>0.63375782650731838</v>
      </c>
      <c r="J108" s="28">
        <f t="shared" si="35"/>
        <v>462178662</v>
      </c>
      <c r="K108" s="28">
        <f t="shared" si="36"/>
        <v>24409112</v>
      </c>
      <c r="L108" s="52">
        <f t="shared" si="37"/>
        <v>63.38</v>
      </c>
      <c r="M108" s="91"/>
      <c r="N108" s="53">
        <v>29533927</v>
      </c>
      <c r="O108" s="54">
        <v>4.4199999999999996E-2</v>
      </c>
      <c r="P108" s="28">
        <f t="shared" si="38"/>
        <v>30839327</v>
      </c>
      <c r="Q108" s="55">
        <f t="shared" si="39"/>
        <v>80.071183459965525</v>
      </c>
      <c r="R108" s="55">
        <f t="shared" si="40"/>
        <v>0</v>
      </c>
      <c r="S108" s="56">
        <f t="shared" si="41"/>
        <v>0</v>
      </c>
      <c r="T108" s="28">
        <f t="shared" si="42"/>
        <v>0</v>
      </c>
      <c r="U108" s="57">
        <f t="shared" si="43"/>
        <v>6430215</v>
      </c>
      <c r="V108" s="57" t="e">
        <f t="shared" si="29"/>
        <v>#REF!</v>
      </c>
      <c r="W108" s="57">
        <f t="shared" si="44"/>
        <v>0</v>
      </c>
      <c r="X108" s="50" t="e">
        <f t="shared" si="45"/>
        <v>#REF!</v>
      </c>
      <c r="Y108" s="58" t="e">
        <f t="shared" si="46"/>
        <v>#REF!</v>
      </c>
      <c r="AA108" s="28">
        <f t="shared" si="47"/>
        <v>0</v>
      </c>
      <c r="AB108" s="28">
        <f t="shared" si="48"/>
        <v>0</v>
      </c>
      <c r="AC108" s="28" t="e">
        <f t="shared" si="49"/>
        <v>#REF!</v>
      </c>
      <c r="AD108" s="55" t="e">
        <f t="shared" si="50"/>
        <v>#REF!</v>
      </c>
      <c r="AG108" s="61" t="str">
        <f t="shared" si="51"/>
        <v>099</v>
      </c>
      <c r="AH108" s="62" t="str">
        <f t="shared" si="52"/>
        <v>Foxborough</v>
      </c>
      <c r="AI108" s="63">
        <f t="shared" si="53"/>
        <v>0.63375782650731838</v>
      </c>
      <c r="AJ108" s="64">
        <f t="shared" si="30"/>
        <v>63.38</v>
      </c>
      <c r="AK108" s="63">
        <f t="shared" si="54"/>
        <v>4.4199999999999996E-2</v>
      </c>
      <c r="AL108" s="57" t="e">
        <f t="shared" si="31"/>
        <v>#REF!</v>
      </c>
      <c r="AM108" s="65" t="e">
        <f t="shared" si="55"/>
        <v>#REF!</v>
      </c>
      <c r="AR108" s="49"/>
    </row>
    <row r="109" spans="1:44" ht="12.75" customHeight="1" x14ac:dyDescent="0.3">
      <c r="A109" s="48">
        <v>100</v>
      </c>
      <c r="B109" s="48" t="s">
        <v>163</v>
      </c>
      <c r="C109" s="49">
        <v>15369317800</v>
      </c>
      <c r="D109" s="49">
        <f t="shared" si="32"/>
        <v>35518726.414513603</v>
      </c>
      <c r="E109" s="59">
        <v>3189579000</v>
      </c>
      <c r="F109" s="49">
        <f t="shared" si="56"/>
        <v>35685286.330213025</v>
      </c>
      <c r="G109" s="49">
        <f t="shared" si="33"/>
        <v>71204013</v>
      </c>
      <c r="H109" s="50">
        <v>190406283.71656725</v>
      </c>
      <c r="I109" s="51">
        <f t="shared" si="34"/>
        <v>0.37395831487364162</v>
      </c>
      <c r="J109" s="28">
        <f t="shared" si="35"/>
        <v>2284875405</v>
      </c>
      <c r="K109" s="28">
        <f t="shared" si="36"/>
        <v>71204013</v>
      </c>
      <c r="L109" s="52">
        <f t="shared" si="37"/>
        <v>37.4</v>
      </c>
      <c r="M109" s="91"/>
      <c r="N109" s="53">
        <v>85139758</v>
      </c>
      <c r="O109" s="54">
        <v>3.73E-2</v>
      </c>
      <c r="P109" s="28">
        <f t="shared" si="38"/>
        <v>88315471</v>
      </c>
      <c r="Q109" s="55">
        <f t="shared" si="39"/>
        <v>46.382645192247757</v>
      </c>
      <c r="R109" s="55">
        <f t="shared" si="40"/>
        <v>0</v>
      </c>
      <c r="S109" s="56">
        <f t="shared" si="41"/>
        <v>0</v>
      </c>
      <c r="T109" s="28">
        <f t="shared" si="42"/>
        <v>0</v>
      </c>
      <c r="U109" s="57">
        <f t="shared" si="43"/>
        <v>17111458</v>
      </c>
      <c r="V109" s="57" t="e">
        <f t="shared" si="29"/>
        <v>#REF!</v>
      </c>
      <c r="W109" s="57">
        <f t="shared" si="44"/>
        <v>0</v>
      </c>
      <c r="X109" s="50" t="e">
        <f t="shared" si="45"/>
        <v>#REF!</v>
      </c>
      <c r="Y109" s="58" t="e">
        <f t="shared" si="46"/>
        <v>#REF!</v>
      </c>
      <c r="AA109" s="28">
        <f t="shared" si="47"/>
        <v>0</v>
      </c>
      <c r="AB109" s="28">
        <f t="shared" si="48"/>
        <v>0</v>
      </c>
      <c r="AC109" s="28" t="e">
        <f t="shared" si="49"/>
        <v>#REF!</v>
      </c>
      <c r="AD109" s="55" t="e">
        <f t="shared" si="50"/>
        <v>#REF!</v>
      </c>
      <c r="AG109" s="61" t="str">
        <f t="shared" si="51"/>
        <v>100</v>
      </c>
      <c r="AH109" s="62" t="str">
        <f t="shared" si="52"/>
        <v>Framingham</v>
      </c>
      <c r="AI109" s="63">
        <f t="shared" si="53"/>
        <v>0.37395831487364162</v>
      </c>
      <c r="AJ109" s="64">
        <f t="shared" si="30"/>
        <v>37.4</v>
      </c>
      <c r="AK109" s="63">
        <f t="shared" si="54"/>
        <v>3.73E-2</v>
      </c>
      <c r="AL109" s="57" t="e">
        <f t="shared" si="31"/>
        <v>#REF!</v>
      </c>
      <c r="AM109" s="65" t="e">
        <f t="shared" si="55"/>
        <v>#REF!</v>
      </c>
      <c r="AR109" s="49"/>
    </row>
    <row r="110" spans="1:44" ht="12.75" customHeight="1" x14ac:dyDescent="0.3">
      <c r="A110" s="48">
        <v>101</v>
      </c>
      <c r="B110" s="48" t="s">
        <v>164</v>
      </c>
      <c r="C110" s="49">
        <v>8538330900</v>
      </c>
      <c r="D110" s="49">
        <f t="shared" si="32"/>
        <v>19732212.139805432</v>
      </c>
      <c r="E110" s="59">
        <v>2159086000</v>
      </c>
      <c r="F110" s="49">
        <f t="shared" si="56"/>
        <v>24156041.321301125</v>
      </c>
      <c r="G110" s="49">
        <f t="shared" si="33"/>
        <v>43888253</v>
      </c>
      <c r="H110" s="50">
        <v>72296451.647654057</v>
      </c>
      <c r="I110" s="51">
        <f t="shared" si="34"/>
        <v>0.60705957207823946</v>
      </c>
      <c r="J110" s="28">
        <f t="shared" si="35"/>
        <v>867557420</v>
      </c>
      <c r="K110" s="28">
        <f t="shared" si="36"/>
        <v>43888253</v>
      </c>
      <c r="L110" s="52">
        <f t="shared" si="37"/>
        <v>60.71</v>
      </c>
      <c r="M110" s="91"/>
      <c r="N110" s="53">
        <v>52863451</v>
      </c>
      <c r="O110" s="54">
        <v>4.4500000000000005E-2</v>
      </c>
      <c r="P110" s="28">
        <f t="shared" si="38"/>
        <v>55215875</v>
      </c>
      <c r="Q110" s="55">
        <f t="shared" si="39"/>
        <v>76.374253150212112</v>
      </c>
      <c r="R110" s="55">
        <f t="shared" si="40"/>
        <v>0</v>
      </c>
      <c r="S110" s="56">
        <f t="shared" si="41"/>
        <v>0</v>
      </c>
      <c r="T110" s="28">
        <f t="shared" si="42"/>
        <v>0</v>
      </c>
      <c r="U110" s="57">
        <f t="shared" si="43"/>
        <v>11327622</v>
      </c>
      <c r="V110" s="57" t="e">
        <f t="shared" si="29"/>
        <v>#REF!</v>
      </c>
      <c r="W110" s="57">
        <f t="shared" si="44"/>
        <v>0</v>
      </c>
      <c r="X110" s="50" t="e">
        <f t="shared" si="45"/>
        <v>#REF!</v>
      </c>
      <c r="Y110" s="58" t="e">
        <f t="shared" si="46"/>
        <v>#REF!</v>
      </c>
      <c r="AA110" s="28">
        <f t="shared" si="47"/>
        <v>0</v>
      </c>
      <c r="AB110" s="28">
        <f t="shared" si="48"/>
        <v>0</v>
      </c>
      <c r="AC110" s="28" t="e">
        <f t="shared" si="49"/>
        <v>#REF!</v>
      </c>
      <c r="AD110" s="55" t="e">
        <f t="shared" si="50"/>
        <v>#REF!</v>
      </c>
      <c r="AG110" s="61" t="str">
        <f t="shared" si="51"/>
        <v>101</v>
      </c>
      <c r="AH110" s="62" t="str">
        <f t="shared" si="52"/>
        <v>Franklin</v>
      </c>
      <c r="AI110" s="63">
        <f t="shared" si="53"/>
        <v>0.60705957207823946</v>
      </c>
      <c r="AJ110" s="64">
        <f t="shared" si="30"/>
        <v>60.71</v>
      </c>
      <c r="AK110" s="63">
        <f t="shared" si="54"/>
        <v>4.4500000000000005E-2</v>
      </c>
      <c r="AL110" s="57" t="e">
        <f t="shared" si="31"/>
        <v>#REF!</v>
      </c>
      <c r="AM110" s="65" t="e">
        <f t="shared" si="55"/>
        <v>#REF!</v>
      </c>
      <c r="AR110" s="49"/>
    </row>
    <row r="111" spans="1:44" ht="12.75" customHeight="1" x14ac:dyDescent="0.3">
      <c r="A111" s="48">
        <v>102</v>
      </c>
      <c r="B111" s="48" t="s">
        <v>165</v>
      </c>
      <c r="C111" s="49">
        <v>2308870800</v>
      </c>
      <c r="D111" s="49">
        <f t="shared" si="32"/>
        <v>5335835.4182551391</v>
      </c>
      <c r="E111" s="59">
        <v>424016000</v>
      </c>
      <c r="F111" s="49">
        <f t="shared" si="56"/>
        <v>4743927.7624387443</v>
      </c>
      <c r="G111" s="49">
        <f t="shared" si="33"/>
        <v>10079763</v>
      </c>
      <c r="H111" s="50">
        <v>17113972.829164632</v>
      </c>
      <c r="I111" s="51">
        <f t="shared" si="34"/>
        <v>0.58897855574613611</v>
      </c>
      <c r="J111" s="28">
        <f t="shared" si="35"/>
        <v>205367674</v>
      </c>
      <c r="K111" s="28">
        <f t="shared" si="36"/>
        <v>10079763</v>
      </c>
      <c r="L111" s="52">
        <f t="shared" si="37"/>
        <v>58.9</v>
      </c>
      <c r="M111" s="91"/>
      <c r="N111" s="53">
        <v>12184653</v>
      </c>
      <c r="O111" s="54">
        <v>4.5999999999999999E-2</v>
      </c>
      <c r="P111" s="28">
        <f t="shared" si="38"/>
        <v>12745147</v>
      </c>
      <c r="Q111" s="55">
        <f t="shared" si="39"/>
        <v>74.472170355912141</v>
      </c>
      <c r="R111" s="55">
        <f t="shared" si="40"/>
        <v>0</v>
      </c>
      <c r="S111" s="56">
        <f t="shared" si="41"/>
        <v>0</v>
      </c>
      <c r="T111" s="28">
        <f t="shared" si="42"/>
        <v>0</v>
      </c>
      <c r="U111" s="57">
        <f t="shared" si="43"/>
        <v>2665384</v>
      </c>
      <c r="V111" s="57" t="e">
        <f t="shared" si="29"/>
        <v>#REF!</v>
      </c>
      <c r="W111" s="57">
        <f t="shared" si="44"/>
        <v>0</v>
      </c>
      <c r="X111" s="50" t="e">
        <f t="shared" si="45"/>
        <v>#REF!</v>
      </c>
      <c r="Y111" s="58" t="e">
        <f t="shared" si="46"/>
        <v>#REF!</v>
      </c>
      <c r="AA111" s="28">
        <f t="shared" si="47"/>
        <v>0</v>
      </c>
      <c r="AB111" s="28">
        <f t="shared" si="48"/>
        <v>0</v>
      </c>
      <c r="AC111" s="28" t="e">
        <f t="shared" si="49"/>
        <v>#REF!</v>
      </c>
      <c r="AD111" s="55" t="e">
        <f t="shared" si="50"/>
        <v>#REF!</v>
      </c>
      <c r="AG111" s="61" t="str">
        <f t="shared" si="51"/>
        <v>102</v>
      </c>
      <c r="AH111" s="62" t="str">
        <f t="shared" si="52"/>
        <v>Freetown</v>
      </c>
      <c r="AI111" s="63">
        <f t="shared" si="53"/>
        <v>0.58897855574613611</v>
      </c>
      <c r="AJ111" s="64">
        <f t="shared" si="30"/>
        <v>58.9</v>
      </c>
      <c r="AK111" s="63">
        <f t="shared" si="54"/>
        <v>4.5999999999999999E-2</v>
      </c>
      <c r="AL111" s="57" t="e">
        <f t="shared" si="31"/>
        <v>#REF!</v>
      </c>
      <c r="AM111" s="65" t="e">
        <f t="shared" si="55"/>
        <v>#REF!</v>
      </c>
      <c r="AR111" s="49"/>
    </row>
    <row r="112" spans="1:44" ht="12.75" customHeight="1" x14ac:dyDescent="0.3">
      <c r="A112" s="48">
        <v>103</v>
      </c>
      <c r="B112" s="48" t="s">
        <v>166</v>
      </c>
      <c r="C112" s="49">
        <v>2325701800</v>
      </c>
      <c r="D112" s="49">
        <f t="shared" si="32"/>
        <v>5374732.1143910391</v>
      </c>
      <c r="E112" s="59">
        <v>552740000</v>
      </c>
      <c r="F112" s="49">
        <f t="shared" si="56"/>
        <v>6184103.0324572455</v>
      </c>
      <c r="G112" s="49">
        <f t="shared" si="33"/>
        <v>11558835</v>
      </c>
      <c r="H112" s="50">
        <v>48308231.975849658</v>
      </c>
      <c r="I112" s="51">
        <f t="shared" si="34"/>
        <v>0.23927257378780731</v>
      </c>
      <c r="J112" s="28">
        <f t="shared" si="35"/>
        <v>579698784</v>
      </c>
      <c r="K112" s="28">
        <f t="shared" si="36"/>
        <v>11558835</v>
      </c>
      <c r="L112" s="52">
        <f t="shared" si="37"/>
        <v>23.93</v>
      </c>
      <c r="M112" s="91"/>
      <c r="N112" s="53">
        <v>12872482</v>
      </c>
      <c r="O112" s="54">
        <v>4.5100000000000001E-2</v>
      </c>
      <c r="P112" s="28">
        <f t="shared" si="38"/>
        <v>13453031</v>
      </c>
      <c r="Q112" s="55">
        <f t="shared" si="39"/>
        <v>27.84831994415665</v>
      </c>
      <c r="R112" s="55">
        <f t="shared" si="40"/>
        <v>0</v>
      </c>
      <c r="S112" s="56">
        <f t="shared" si="41"/>
        <v>0</v>
      </c>
      <c r="T112" s="28">
        <f t="shared" si="42"/>
        <v>0</v>
      </c>
      <c r="U112" s="57">
        <f t="shared" si="43"/>
        <v>1894196</v>
      </c>
      <c r="V112" s="57" t="e">
        <f t="shared" si="29"/>
        <v>#REF!</v>
      </c>
      <c r="W112" s="57">
        <f t="shared" si="44"/>
        <v>0</v>
      </c>
      <c r="X112" s="50" t="e">
        <f t="shared" si="45"/>
        <v>#REF!</v>
      </c>
      <c r="Y112" s="58" t="e">
        <f t="shared" si="46"/>
        <v>#REF!</v>
      </c>
      <c r="AA112" s="28">
        <f t="shared" si="47"/>
        <v>0</v>
      </c>
      <c r="AB112" s="28">
        <f t="shared" si="48"/>
        <v>0</v>
      </c>
      <c r="AC112" s="28" t="e">
        <f t="shared" si="49"/>
        <v>#REF!</v>
      </c>
      <c r="AD112" s="55" t="e">
        <f t="shared" si="50"/>
        <v>#REF!</v>
      </c>
      <c r="AG112" s="61" t="str">
        <f t="shared" si="51"/>
        <v>103</v>
      </c>
      <c r="AH112" s="62" t="str">
        <f t="shared" si="52"/>
        <v>Gardner</v>
      </c>
      <c r="AI112" s="63">
        <f t="shared" si="53"/>
        <v>0.23927257378780731</v>
      </c>
      <c r="AJ112" s="64">
        <f t="shared" si="30"/>
        <v>23.93</v>
      </c>
      <c r="AK112" s="63">
        <f t="shared" si="54"/>
        <v>4.5100000000000001E-2</v>
      </c>
      <c r="AL112" s="57" t="e">
        <f t="shared" si="31"/>
        <v>#REF!</v>
      </c>
      <c r="AM112" s="65" t="e">
        <f t="shared" si="55"/>
        <v>#REF!</v>
      </c>
      <c r="AR112" s="49"/>
    </row>
    <row r="113" spans="1:44" ht="12.75" customHeight="1" x14ac:dyDescent="0.3">
      <c r="A113" s="48">
        <v>104</v>
      </c>
      <c r="B113" s="48" t="s">
        <v>167</v>
      </c>
      <c r="C113" s="49">
        <v>986400500</v>
      </c>
      <c r="D113" s="49">
        <f t="shared" si="32"/>
        <v>2279586.5080387252</v>
      </c>
      <c r="E113" s="59">
        <v>27188000</v>
      </c>
      <c r="F113" s="49">
        <f t="shared" si="56"/>
        <v>304181.7007027673</v>
      </c>
      <c r="G113" s="49">
        <f t="shared" si="33"/>
        <v>2583768</v>
      </c>
      <c r="H113" s="50">
        <v>839790.64624363068</v>
      </c>
      <c r="I113" s="51">
        <f t="shared" si="34"/>
        <v>3.0766810889799148</v>
      </c>
      <c r="J113" s="28">
        <f t="shared" si="35"/>
        <v>10077488</v>
      </c>
      <c r="K113" s="28">
        <f t="shared" si="36"/>
        <v>2583768</v>
      </c>
      <c r="L113" s="52">
        <f t="shared" si="37"/>
        <v>307.67</v>
      </c>
      <c r="M113" s="91"/>
      <c r="N113" s="53">
        <v>695925</v>
      </c>
      <c r="O113" s="54">
        <v>5.8200000000000002E-2</v>
      </c>
      <c r="P113" s="28">
        <f t="shared" si="38"/>
        <v>736428</v>
      </c>
      <c r="Q113" s="55">
        <f t="shared" si="39"/>
        <v>87.691855499228282</v>
      </c>
      <c r="R113" s="55">
        <f t="shared" si="40"/>
        <v>219.97814450077175</v>
      </c>
      <c r="S113" s="56">
        <f t="shared" si="41"/>
        <v>0.02</v>
      </c>
      <c r="T113" s="28">
        <f t="shared" si="42"/>
        <v>13919</v>
      </c>
      <c r="U113" s="57">
        <f t="shared" si="43"/>
        <v>0</v>
      </c>
      <c r="V113" s="57" t="e">
        <f t="shared" si="29"/>
        <v>#REF!</v>
      </c>
      <c r="W113" s="57">
        <f t="shared" si="44"/>
        <v>1833421</v>
      </c>
      <c r="X113" s="50" t="e">
        <f t="shared" si="45"/>
        <v>#REF!</v>
      </c>
      <c r="Y113" s="58" t="e">
        <f t="shared" si="46"/>
        <v>#REF!</v>
      </c>
      <c r="AA113" s="28">
        <f t="shared" si="47"/>
        <v>-1847340</v>
      </c>
      <c r="AB113" s="28">
        <f t="shared" si="48"/>
        <v>0</v>
      </c>
      <c r="AC113" s="28">
        <f t="shared" si="49"/>
        <v>0</v>
      </c>
      <c r="AD113" s="55" t="e">
        <f t="shared" si="50"/>
        <v>#REF!</v>
      </c>
      <c r="AG113" s="61" t="str">
        <f t="shared" si="51"/>
        <v>104</v>
      </c>
      <c r="AH113" s="62" t="str">
        <f t="shared" si="52"/>
        <v>Aquinnah</v>
      </c>
      <c r="AI113" s="63">
        <f t="shared" si="53"/>
        <v>3.0766810889799148</v>
      </c>
      <c r="AJ113" s="64">
        <f t="shared" si="30"/>
        <v>307.67</v>
      </c>
      <c r="AK113" s="63">
        <f t="shared" si="54"/>
        <v>5.8200000000000002E-2</v>
      </c>
      <c r="AL113" s="57" t="e">
        <f t="shared" si="31"/>
        <v>#REF!</v>
      </c>
      <c r="AM113" s="65" t="e">
        <f t="shared" si="55"/>
        <v>#REF!</v>
      </c>
      <c r="AR113" s="49"/>
    </row>
    <row r="114" spans="1:44" ht="12.75" customHeight="1" x14ac:dyDescent="0.3">
      <c r="A114" s="48">
        <v>105</v>
      </c>
      <c r="B114" s="48" t="s">
        <v>168</v>
      </c>
      <c r="C114" s="49">
        <v>2011573900</v>
      </c>
      <c r="D114" s="49">
        <f t="shared" si="32"/>
        <v>4648777.7757237963</v>
      </c>
      <c r="E114" s="59">
        <v>526985000</v>
      </c>
      <c r="F114" s="49">
        <f t="shared" si="56"/>
        <v>5895953.8599693915</v>
      </c>
      <c r="G114" s="49">
        <f t="shared" si="33"/>
        <v>10544732</v>
      </c>
      <c r="H114" s="50">
        <v>16320339.437225666</v>
      </c>
      <c r="I114" s="51">
        <f t="shared" si="34"/>
        <v>0.64610984597220633</v>
      </c>
      <c r="J114" s="28">
        <f t="shared" si="35"/>
        <v>195844073</v>
      </c>
      <c r="K114" s="28">
        <f t="shared" si="36"/>
        <v>10544732</v>
      </c>
      <c r="L114" s="52">
        <f t="shared" si="37"/>
        <v>64.61</v>
      </c>
      <c r="M114" s="91"/>
      <c r="N114" s="53">
        <v>12972010</v>
      </c>
      <c r="O114" s="54">
        <v>2.23E-2</v>
      </c>
      <c r="P114" s="28">
        <f t="shared" si="38"/>
        <v>13261286</v>
      </c>
      <c r="Q114" s="55">
        <f t="shared" si="39"/>
        <v>81.256189866687706</v>
      </c>
      <c r="R114" s="55">
        <f t="shared" si="40"/>
        <v>0</v>
      </c>
      <c r="S114" s="56">
        <f t="shared" si="41"/>
        <v>0</v>
      </c>
      <c r="T114" s="28">
        <f t="shared" si="42"/>
        <v>0</v>
      </c>
      <c r="U114" s="57">
        <f t="shared" si="43"/>
        <v>2716554</v>
      </c>
      <c r="V114" s="57" t="e">
        <f t="shared" si="29"/>
        <v>#REF!</v>
      </c>
      <c r="W114" s="57">
        <f t="shared" si="44"/>
        <v>0</v>
      </c>
      <c r="X114" s="50" t="e">
        <f t="shared" si="45"/>
        <v>#REF!</v>
      </c>
      <c r="Y114" s="58" t="e">
        <f t="shared" si="46"/>
        <v>#REF!</v>
      </c>
      <c r="AA114" s="28">
        <f t="shared" si="47"/>
        <v>0</v>
      </c>
      <c r="AB114" s="28">
        <f t="shared" si="48"/>
        <v>0</v>
      </c>
      <c r="AC114" s="28" t="e">
        <f t="shared" si="49"/>
        <v>#REF!</v>
      </c>
      <c r="AD114" s="55" t="e">
        <f t="shared" si="50"/>
        <v>#REF!</v>
      </c>
      <c r="AG114" s="61" t="str">
        <f t="shared" si="51"/>
        <v>105</v>
      </c>
      <c r="AH114" s="62" t="str">
        <f t="shared" si="52"/>
        <v>Georgetown</v>
      </c>
      <c r="AI114" s="63">
        <f t="shared" si="53"/>
        <v>0.64610984597220633</v>
      </c>
      <c r="AJ114" s="64">
        <f t="shared" si="30"/>
        <v>64.61</v>
      </c>
      <c r="AK114" s="63">
        <f t="shared" si="54"/>
        <v>2.23E-2</v>
      </c>
      <c r="AL114" s="57" t="e">
        <f t="shared" si="31"/>
        <v>#REF!</v>
      </c>
      <c r="AM114" s="65" t="e">
        <f t="shared" si="55"/>
        <v>#REF!</v>
      </c>
      <c r="AR114" s="49"/>
    </row>
    <row r="115" spans="1:44" ht="12.75" customHeight="1" x14ac:dyDescent="0.3">
      <c r="A115" s="48">
        <v>106</v>
      </c>
      <c r="B115" s="48" t="s">
        <v>169</v>
      </c>
      <c r="C115" s="49">
        <v>218896700</v>
      </c>
      <c r="D115" s="49">
        <f t="shared" si="32"/>
        <v>505873.59188706864</v>
      </c>
      <c r="E115" s="59">
        <v>44492000</v>
      </c>
      <c r="F115" s="49">
        <f t="shared" si="56"/>
        <v>497780.3526433545</v>
      </c>
      <c r="G115" s="49">
        <f t="shared" si="33"/>
        <v>1003654</v>
      </c>
      <c r="H115" s="50">
        <v>2231183.4327495126</v>
      </c>
      <c r="I115" s="51">
        <f t="shared" si="34"/>
        <v>0.44983033903366065</v>
      </c>
      <c r="J115" s="28">
        <f t="shared" si="35"/>
        <v>26774201</v>
      </c>
      <c r="K115" s="28">
        <f t="shared" si="36"/>
        <v>1003654</v>
      </c>
      <c r="L115" s="52">
        <f t="shared" si="37"/>
        <v>44.98</v>
      </c>
      <c r="M115" s="91"/>
      <c r="N115" s="53">
        <v>1269919</v>
      </c>
      <c r="O115" s="54">
        <v>3.1199999999999995E-2</v>
      </c>
      <c r="P115" s="28">
        <f t="shared" si="38"/>
        <v>1309540</v>
      </c>
      <c r="Q115" s="55">
        <f t="shared" si="39"/>
        <v>58.692619386575444</v>
      </c>
      <c r="R115" s="55">
        <f t="shared" si="40"/>
        <v>0</v>
      </c>
      <c r="S115" s="56">
        <f t="shared" si="41"/>
        <v>0</v>
      </c>
      <c r="T115" s="28">
        <f t="shared" si="42"/>
        <v>0</v>
      </c>
      <c r="U115" s="57">
        <f t="shared" si="43"/>
        <v>305886</v>
      </c>
      <c r="V115" s="57" t="e">
        <f t="shared" si="29"/>
        <v>#REF!</v>
      </c>
      <c r="W115" s="57">
        <f t="shared" si="44"/>
        <v>0</v>
      </c>
      <c r="X115" s="50" t="e">
        <f t="shared" si="45"/>
        <v>#REF!</v>
      </c>
      <c r="Y115" s="58" t="e">
        <f t="shared" si="46"/>
        <v>#REF!</v>
      </c>
      <c r="AA115" s="28">
        <f t="shared" si="47"/>
        <v>0</v>
      </c>
      <c r="AB115" s="28">
        <f t="shared" si="48"/>
        <v>0</v>
      </c>
      <c r="AC115" s="28" t="e">
        <f t="shared" si="49"/>
        <v>#REF!</v>
      </c>
      <c r="AD115" s="55" t="e">
        <f t="shared" si="50"/>
        <v>#REF!</v>
      </c>
      <c r="AG115" s="61" t="str">
        <f t="shared" si="51"/>
        <v>106</v>
      </c>
      <c r="AH115" s="62" t="str">
        <f t="shared" si="52"/>
        <v>Gill</v>
      </c>
      <c r="AI115" s="63">
        <f t="shared" si="53"/>
        <v>0.44983033903366065</v>
      </c>
      <c r="AJ115" s="64">
        <f t="shared" si="30"/>
        <v>44.98</v>
      </c>
      <c r="AK115" s="63">
        <f t="shared" si="54"/>
        <v>3.1199999999999995E-2</v>
      </c>
      <c r="AL115" s="57" t="e">
        <f t="shared" si="31"/>
        <v>#REF!</v>
      </c>
      <c r="AM115" s="65" t="e">
        <f t="shared" si="55"/>
        <v>#REF!</v>
      </c>
      <c r="AR115" s="49"/>
    </row>
    <row r="116" spans="1:44" ht="12.75" customHeight="1" x14ac:dyDescent="0.3">
      <c r="A116" s="48">
        <v>107</v>
      </c>
      <c r="B116" s="48" t="s">
        <v>170</v>
      </c>
      <c r="C116" s="49">
        <v>11230040300</v>
      </c>
      <c r="D116" s="49">
        <f t="shared" si="32"/>
        <v>25952793.365991969</v>
      </c>
      <c r="E116" s="59">
        <v>1594811000</v>
      </c>
      <c r="F116" s="49">
        <f t="shared" si="56"/>
        <v>17842883.70897017</v>
      </c>
      <c r="G116" s="49">
        <f t="shared" si="33"/>
        <v>43795677</v>
      </c>
      <c r="H116" s="50">
        <v>52964645.253472462</v>
      </c>
      <c r="I116" s="51">
        <f t="shared" si="34"/>
        <v>0.82688511912819185</v>
      </c>
      <c r="J116" s="28">
        <f t="shared" si="35"/>
        <v>635575743</v>
      </c>
      <c r="K116" s="28">
        <f t="shared" si="36"/>
        <v>43795677</v>
      </c>
      <c r="L116" s="52">
        <f t="shared" si="37"/>
        <v>82.69</v>
      </c>
      <c r="M116" s="91"/>
      <c r="N116" s="53">
        <v>39189277</v>
      </c>
      <c r="O116" s="54">
        <v>3.8600000000000002E-2</v>
      </c>
      <c r="P116" s="28">
        <f t="shared" si="38"/>
        <v>40701983</v>
      </c>
      <c r="Q116" s="55">
        <f t="shared" si="39"/>
        <v>76.847457025743978</v>
      </c>
      <c r="R116" s="55">
        <f t="shared" si="40"/>
        <v>5.8425429742560198</v>
      </c>
      <c r="S116" s="56">
        <f t="shared" si="41"/>
        <v>0.01</v>
      </c>
      <c r="T116" s="28">
        <f t="shared" si="42"/>
        <v>391893</v>
      </c>
      <c r="U116" s="57">
        <f t="shared" si="43"/>
        <v>0</v>
      </c>
      <c r="V116" s="57" t="e">
        <f t="shared" si="29"/>
        <v>#REF!</v>
      </c>
      <c r="W116" s="57">
        <f t="shared" si="44"/>
        <v>0</v>
      </c>
      <c r="X116" s="50" t="e">
        <f t="shared" si="45"/>
        <v>#REF!</v>
      </c>
      <c r="Y116" s="58" t="e">
        <f t="shared" si="46"/>
        <v>#REF!</v>
      </c>
      <c r="AA116" s="28">
        <f t="shared" si="47"/>
        <v>-3093694</v>
      </c>
      <c r="AB116" s="28">
        <f t="shared" si="48"/>
        <v>-2701801</v>
      </c>
      <c r="AC116" s="28">
        <f t="shared" si="49"/>
        <v>0</v>
      </c>
      <c r="AD116" s="55" t="e">
        <f t="shared" si="50"/>
        <v>#REF!</v>
      </c>
      <c r="AG116" s="61" t="str">
        <f t="shared" si="51"/>
        <v>107</v>
      </c>
      <c r="AH116" s="62" t="str">
        <f t="shared" si="52"/>
        <v>Gloucester</v>
      </c>
      <c r="AI116" s="63">
        <f t="shared" si="53"/>
        <v>0.82688511912819185</v>
      </c>
      <c r="AJ116" s="64">
        <f t="shared" si="30"/>
        <v>82.69</v>
      </c>
      <c r="AK116" s="63">
        <f t="shared" si="54"/>
        <v>3.8600000000000002E-2</v>
      </c>
      <c r="AL116" s="57" t="e">
        <f t="shared" si="31"/>
        <v>#REF!</v>
      </c>
      <c r="AM116" s="65" t="e">
        <f t="shared" si="55"/>
        <v>#REF!</v>
      </c>
      <c r="AR116" s="49"/>
    </row>
    <row r="117" spans="1:44" ht="12.75" customHeight="1" x14ac:dyDescent="0.3">
      <c r="A117" s="48">
        <v>108</v>
      </c>
      <c r="B117" s="48" t="s">
        <v>171</v>
      </c>
      <c r="C117" s="49">
        <v>220216000</v>
      </c>
      <c r="D117" s="49">
        <f t="shared" si="32"/>
        <v>508922.51418592746</v>
      </c>
      <c r="E117" s="59">
        <v>17505000</v>
      </c>
      <c r="F117" s="49">
        <f t="shared" si="56"/>
        <v>195847.45736361414</v>
      </c>
      <c r="G117" s="49">
        <f t="shared" si="33"/>
        <v>704770</v>
      </c>
      <c r="H117" s="50">
        <v>1436854.1101326321</v>
      </c>
      <c r="I117" s="51">
        <f t="shared" si="34"/>
        <v>0.4904951692938016</v>
      </c>
      <c r="J117" s="28">
        <f t="shared" si="35"/>
        <v>17242249</v>
      </c>
      <c r="K117" s="28">
        <f t="shared" si="36"/>
        <v>704770</v>
      </c>
      <c r="L117" s="52">
        <f t="shared" si="37"/>
        <v>49.05</v>
      </c>
      <c r="M117" s="91"/>
      <c r="N117" s="53">
        <v>889649</v>
      </c>
      <c r="O117" s="54">
        <v>3.7199999999999997E-2</v>
      </c>
      <c r="P117" s="28">
        <f t="shared" si="38"/>
        <v>922744</v>
      </c>
      <c r="Q117" s="55">
        <f t="shared" si="39"/>
        <v>64.219741829935955</v>
      </c>
      <c r="R117" s="55">
        <f t="shared" si="40"/>
        <v>0</v>
      </c>
      <c r="S117" s="56">
        <f t="shared" si="41"/>
        <v>0</v>
      </c>
      <c r="T117" s="28">
        <f t="shared" si="42"/>
        <v>0</v>
      </c>
      <c r="U117" s="57">
        <f t="shared" si="43"/>
        <v>217974</v>
      </c>
      <c r="V117" s="57" t="e">
        <f t="shared" si="29"/>
        <v>#REF!</v>
      </c>
      <c r="W117" s="57">
        <f t="shared" si="44"/>
        <v>0</v>
      </c>
      <c r="X117" s="50" t="e">
        <f t="shared" si="45"/>
        <v>#REF!</v>
      </c>
      <c r="Y117" s="58" t="e">
        <f t="shared" si="46"/>
        <v>#REF!</v>
      </c>
      <c r="AA117" s="28">
        <f t="shared" si="47"/>
        <v>0</v>
      </c>
      <c r="AB117" s="28">
        <f t="shared" si="48"/>
        <v>0</v>
      </c>
      <c r="AC117" s="28" t="e">
        <f t="shared" si="49"/>
        <v>#REF!</v>
      </c>
      <c r="AD117" s="55" t="e">
        <f t="shared" si="50"/>
        <v>#REF!</v>
      </c>
      <c r="AG117" s="61" t="str">
        <f t="shared" si="51"/>
        <v>108</v>
      </c>
      <c r="AH117" s="62" t="str">
        <f t="shared" si="52"/>
        <v>Goshen</v>
      </c>
      <c r="AI117" s="63">
        <f t="shared" si="53"/>
        <v>0.4904951692938016</v>
      </c>
      <c r="AJ117" s="64">
        <f t="shared" si="30"/>
        <v>49.05</v>
      </c>
      <c r="AK117" s="63">
        <f t="shared" si="54"/>
        <v>3.7199999999999997E-2</v>
      </c>
      <c r="AL117" s="57" t="e">
        <f t="shared" si="31"/>
        <v>#REF!</v>
      </c>
      <c r="AM117" s="65" t="e">
        <f t="shared" si="55"/>
        <v>#REF!</v>
      </c>
      <c r="AR117" s="49"/>
    </row>
    <row r="118" spans="1:44" ht="12.75" customHeight="1" x14ac:dyDescent="0.3">
      <c r="A118" s="48">
        <v>109</v>
      </c>
      <c r="B118" s="48" t="s">
        <v>172</v>
      </c>
      <c r="C118" s="49">
        <v>237378200</v>
      </c>
      <c r="D118" s="49">
        <f t="shared" si="32"/>
        <v>548584.61854238529</v>
      </c>
      <c r="E118" s="59">
        <v>1309000</v>
      </c>
      <c r="F118" s="49">
        <f t="shared" si="56"/>
        <v>14645.205466379373</v>
      </c>
      <c r="G118" s="49">
        <f t="shared" si="33"/>
        <v>563230</v>
      </c>
      <c r="H118" s="50">
        <v>0</v>
      </c>
      <c r="I118" s="51">
        <f t="shared" si="34"/>
        <v>0</v>
      </c>
      <c r="J118" s="28">
        <f t="shared" si="35"/>
        <v>563230</v>
      </c>
      <c r="K118" s="28">
        <f t="shared" si="36"/>
        <v>563230</v>
      </c>
      <c r="L118" s="52">
        <f t="shared" si="37"/>
        <v>0</v>
      </c>
      <c r="M118" s="91"/>
      <c r="N118" s="53">
        <v>0</v>
      </c>
      <c r="O118" s="54">
        <v>1.1900000000000001E-2</v>
      </c>
      <c r="P118" s="28">
        <f t="shared" si="38"/>
        <v>0</v>
      </c>
      <c r="Q118" s="55">
        <f t="shared" si="39"/>
        <v>0</v>
      </c>
      <c r="R118" s="55">
        <f t="shared" si="40"/>
        <v>0</v>
      </c>
      <c r="S118" s="56">
        <f t="shared" si="41"/>
        <v>0</v>
      </c>
      <c r="T118" s="28">
        <f t="shared" si="42"/>
        <v>0</v>
      </c>
      <c r="U118" s="57">
        <f t="shared" si="43"/>
        <v>0</v>
      </c>
      <c r="V118" s="57" t="e">
        <f t="shared" si="29"/>
        <v>#REF!</v>
      </c>
      <c r="W118" s="57">
        <f t="shared" si="44"/>
        <v>0</v>
      </c>
      <c r="X118" s="50" t="e">
        <f t="shared" si="45"/>
        <v>#REF!</v>
      </c>
      <c r="Y118" s="58">
        <f t="shared" si="46"/>
        <v>0</v>
      </c>
      <c r="AA118" s="28">
        <f t="shared" si="47"/>
        <v>0</v>
      </c>
      <c r="AB118" s="28">
        <f t="shared" si="48"/>
        <v>-563230</v>
      </c>
      <c r="AC118" s="28">
        <f t="shared" si="49"/>
        <v>0</v>
      </c>
      <c r="AD118" s="55">
        <f t="shared" si="50"/>
        <v>0</v>
      </c>
      <c r="AG118" s="61" t="str">
        <f t="shared" si="51"/>
        <v>109</v>
      </c>
      <c r="AH118" s="62" t="str">
        <f t="shared" si="52"/>
        <v>Gosnold</v>
      </c>
      <c r="AI118" s="63">
        <f t="shared" si="53"/>
        <v>0</v>
      </c>
      <c r="AJ118" s="64">
        <f t="shared" si="30"/>
        <v>0</v>
      </c>
      <c r="AK118" s="63">
        <f t="shared" si="54"/>
        <v>1.1900000000000001E-2</v>
      </c>
      <c r="AL118" s="57" t="e">
        <f t="shared" si="31"/>
        <v>#REF!</v>
      </c>
      <c r="AM118" s="65">
        <f t="shared" si="55"/>
        <v>0</v>
      </c>
      <c r="AR118" s="49"/>
    </row>
    <row r="119" spans="1:44" ht="12.75" customHeight="1" x14ac:dyDescent="0.3">
      <c r="A119" s="48">
        <v>110</v>
      </c>
      <c r="B119" s="48" t="s">
        <v>173</v>
      </c>
      <c r="C119" s="49">
        <v>4138984600</v>
      </c>
      <c r="D119" s="49">
        <f t="shared" si="32"/>
        <v>9565256.1521816552</v>
      </c>
      <c r="E119" s="59">
        <v>1324195000</v>
      </c>
      <c r="F119" s="49">
        <f t="shared" si="56"/>
        <v>14815208.4435082</v>
      </c>
      <c r="G119" s="49">
        <f t="shared" si="33"/>
        <v>24380465</v>
      </c>
      <c r="H119" s="50">
        <v>41290275.879613958</v>
      </c>
      <c r="I119" s="51">
        <f t="shared" si="34"/>
        <v>0.59046505455869924</v>
      </c>
      <c r="J119" s="28">
        <f t="shared" si="35"/>
        <v>495483311</v>
      </c>
      <c r="K119" s="28">
        <f t="shared" si="36"/>
        <v>24380465</v>
      </c>
      <c r="L119" s="52">
        <f t="shared" si="37"/>
        <v>59.05</v>
      </c>
      <c r="M119" s="91"/>
      <c r="N119" s="53">
        <v>27218264</v>
      </c>
      <c r="O119" s="54">
        <v>4.36E-2</v>
      </c>
      <c r="P119" s="28">
        <f t="shared" si="38"/>
        <v>28404980</v>
      </c>
      <c r="Q119" s="55">
        <f t="shared" si="39"/>
        <v>68.793388745615644</v>
      </c>
      <c r="R119" s="55">
        <f t="shared" si="40"/>
        <v>0</v>
      </c>
      <c r="S119" s="56">
        <f t="shared" si="41"/>
        <v>0</v>
      </c>
      <c r="T119" s="28">
        <f t="shared" si="42"/>
        <v>0</v>
      </c>
      <c r="U119" s="57">
        <f t="shared" si="43"/>
        <v>4024515</v>
      </c>
      <c r="V119" s="57" t="e">
        <f t="shared" si="29"/>
        <v>#REF!</v>
      </c>
      <c r="W119" s="57">
        <f t="shared" si="44"/>
        <v>0</v>
      </c>
      <c r="X119" s="50" t="e">
        <f t="shared" si="45"/>
        <v>#REF!</v>
      </c>
      <c r="Y119" s="58" t="e">
        <f t="shared" si="46"/>
        <v>#REF!</v>
      </c>
      <c r="AA119" s="28">
        <f t="shared" si="47"/>
        <v>0</v>
      </c>
      <c r="AB119" s="28">
        <f t="shared" si="48"/>
        <v>0</v>
      </c>
      <c r="AC119" s="28" t="e">
        <f t="shared" si="49"/>
        <v>#REF!</v>
      </c>
      <c r="AD119" s="55" t="e">
        <f t="shared" si="50"/>
        <v>#REF!</v>
      </c>
      <c r="AG119" s="61" t="str">
        <f t="shared" si="51"/>
        <v>110</v>
      </c>
      <c r="AH119" s="62" t="str">
        <f t="shared" si="52"/>
        <v>Grafton</v>
      </c>
      <c r="AI119" s="63">
        <f t="shared" si="53"/>
        <v>0.59046505455869924</v>
      </c>
      <c r="AJ119" s="64">
        <f t="shared" si="30"/>
        <v>59.05</v>
      </c>
      <c r="AK119" s="63">
        <f t="shared" si="54"/>
        <v>4.36E-2</v>
      </c>
      <c r="AL119" s="57" t="e">
        <f t="shared" si="31"/>
        <v>#REF!</v>
      </c>
      <c r="AM119" s="65" t="e">
        <f t="shared" si="55"/>
        <v>#REF!</v>
      </c>
      <c r="AR119" s="49"/>
    </row>
    <row r="120" spans="1:44" ht="12.75" customHeight="1" x14ac:dyDescent="0.3">
      <c r="A120" s="48">
        <v>111</v>
      </c>
      <c r="B120" s="48" t="s">
        <v>174</v>
      </c>
      <c r="C120" s="49">
        <v>1036410400</v>
      </c>
      <c r="D120" s="49">
        <f t="shared" si="32"/>
        <v>2395160.1450232626</v>
      </c>
      <c r="E120" s="59">
        <v>256894000</v>
      </c>
      <c r="F120" s="49">
        <f t="shared" si="56"/>
        <v>2874152.3400153266</v>
      </c>
      <c r="G120" s="49">
        <f t="shared" si="33"/>
        <v>5269312</v>
      </c>
      <c r="H120" s="50">
        <v>9940915.3716903888</v>
      </c>
      <c r="I120" s="51">
        <f t="shared" si="34"/>
        <v>0.5300630578755231</v>
      </c>
      <c r="J120" s="28">
        <f t="shared" si="35"/>
        <v>119290984</v>
      </c>
      <c r="K120" s="28">
        <f t="shared" si="36"/>
        <v>5269312</v>
      </c>
      <c r="L120" s="52">
        <f t="shared" si="37"/>
        <v>53.01</v>
      </c>
      <c r="M120" s="91"/>
      <c r="N120" s="53">
        <v>6170158</v>
      </c>
      <c r="O120" s="54">
        <v>5.800000000000001E-2</v>
      </c>
      <c r="P120" s="28">
        <f t="shared" si="38"/>
        <v>6528027</v>
      </c>
      <c r="Q120" s="55">
        <f t="shared" si="39"/>
        <v>65.668268523746121</v>
      </c>
      <c r="R120" s="55">
        <f t="shared" si="40"/>
        <v>0</v>
      </c>
      <c r="S120" s="56">
        <f t="shared" si="41"/>
        <v>0</v>
      </c>
      <c r="T120" s="28">
        <f t="shared" si="42"/>
        <v>0</v>
      </c>
      <c r="U120" s="57">
        <f t="shared" si="43"/>
        <v>1258715</v>
      </c>
      <c r="V120" s="57" t="e">
        <f t="shared" si="29"/>
        <v>#REF!</v>
      </c>
      <c r="W120" s="57">
        <f t="shared" si="44"/>
        <v>0</v>
      </c>
      <c r="X120" s="50" t="e">
        <f t="shared" si="45"/>
        <v>#REF!</v>
      </c>
      <c r="Y120" s="58" t="e">
        <f t="shared" si="46"/>
        <v>#REF!</v>
      </c>
      <c r="AA120" s="28">
        <f t="shared" si="47"/>
        <v>0</v>
      </c>
      <c r="AB120" s="28">
        <f t="shared" si="48"/>
        <v>0</v>
      </c>
      <c r="AC120" s="28" t="e">
        <f t="shared" si="49"/>
        <v>#REF!</v>
      </c>
      <c r="AD120" s="55" t="e">
        <f t="shared" si="50"/>
        <v>#REF!</v>
      </c>
      <c r="AG120" s="61" t="str">
        <f t="shared" si="51"/>
        <v>111</v>
      </c>
      <c r="AH120" s="62" t="str">
        <f t="shared" si="52"/>
        <v>Granby</v>
      </c>
      <c r="AI120" s="63">
        <f t="shared" si="53"/>
        <v>0.5300630578755231</v>
      </c>
      <c r="AJ120" s="64">
        <f t="shared" si="30"/>
        <v>53.01</v>
      </c>
      <c r="AK120" s="63">
        <f t="shared" si="54"/>
        <v>5.800000000000001E-2</v>
      </c>
      <c r="AL120" s="57" t="e">
        <f t="shared" si="31"/>
        <v>#REF!</v>
      </c>
      <c r="AM120" s="65" t="e">
        <f t="shared" si="55"/>
        <v>#REF!</v>
      </c>
      <c r="AR120" s="49"/>
    </row>
    <row r="121" spans="1:44" ht="12.75" customHeight="1" x14ac:dyDescent="0.3">
      <c r="A121" s="48">
        <v>112</v>
      </c>
      <c r="B121" s="48" t="s">
        <v>175</v>
      </c>
      <c r="C121" s="49">
        <v>299734400</v>
      </c>
      <c r="D121" s="49">
        <f t="shared" si="32"/>
        <v>692690.74198064837</v>
      </c>
      <c r="E121" s="59">
        <v>63368000</v>
      </c>
      <c r="F121" s="49">
        <f t="shared" si="56"/>
        <v>708966.67684761505</v>
      </c>
      <c r="G121" s="49">
        <f t="shared" si="33"/>
        <v>1401657</v>
      </c>
      <c r="H121" s="50">
        <v>2580686.5366504681</v>
      </c>
      <c r="I121" s="51">
        <f t="shared" si="34"/>
        <v>0.54313337946856677</v>
      </c>
      <c r="J121" s="28">
        <f t="shared" si="35"/>
        <v>30968238</v>
      </c>
      <c r="K121" s="28">
        <f t="shared" si="36"/>
        <v>1401657</v>
      </c>
      <c r="L121" s="52">
        <f t="shared" si="37"/>
        <v>54.31</v>
      </c>
      <c r="M121" s="91"/>
      <c r="N121" s="53">
        <v>1749216</v>
      </c>
      <c r="O121" s="54">
        <v>1.3599999999999999E-2</v>
      </c>
      <c r="P121" s="28">
        <f t="shared" si="38"/>
        <v>1773005</v>
      </c>
      <c r="Q121" s="55">
        <f t="shared" si="39"/>
        <v>68.702842240624221</v>
      </c>
      <c r="R121" s="55">
        <f t="shared" si="40"/>
        <v>0</v>
      </c>
      <c r="S121" s="56">
        <f t="shared" si="41"/>
        <v>0</v>
      </c>
      <c r="T121" s="28">
        <f t="shared" si="42"/>
        <v>0</v>
      </c>
      <c r="U121" s="57">
        <f t="shared" si="43"/>
        <v>371348</v>
      </c>
      <c r="V121" s="57" t="e">
        <f t="shared" si="29"/>
        <v>#REF!</v>
      </c>
      <c r="W121" s="57">
        <f t="shared" si="44"/>
        <v>0</v>
      </c>
      <c r="X121" s="50" t="e">
        <f t="shared" si="45"/>
        <v>#REF!</v>
      </c>
      <c r="Y121" s="58" t="e">
        <f t="shared" si="46"/>
        <v>#REF!</v>
      </c>
      <c r="AA121" s="28">
        <f t="shared" si="47"/>
        <v>0</v>
      </c>
      <c r="AB121" s="28">
        <f t="shared" si="48"/>
        <v>0</v>
      </c>
      <c r="AC121" s="28" t="e">
        <f t="shared" si="49"/>
        <v>#REF!</v>
      </c>
      <c r="AD121" s="55" t="e">
        <f t="shared" si="50"/>
        <v>#REF!</v>
      </c>
      <c r="AG121" s="61" t="str">
        <f t="shared" si="51"/>
        <v>112</v>
      </c>
      <c r="AH121" s="62" t="str">
        <f t="shared" si="52"/>
        <v>Granville</v>
      </c>
      <c r="AI121" s="63">
        <f t="shared" si="53"/>
        <v>0.54313337946856677</v>
      </c>
      <c r="AJ121" s="64">
        <f t="shared" si="30"/>
        <v>54.31</v>
      </c>
      <c r="AK121" s="63">
        <f t="shared" si="54"/>
        <v>1.3599999999999999E-2</v>
      </c>
      <c r="AL121" s="57" t="e">
        <f t="shared" si="31"/>
        <v>#REF!</v>
      </c>
      <c r="AM121" s="65" t="e">
        <f t="shared" si="55"/>
        <v>#REF!</v>
      </c>
      <c r="AR121" s="49"/>
    </row>
    <row r="122" spans="1:44" ht="12.75" customHeight="1" x14ac:dyDescent="0.3">
      <c r="A122" s="48">
        <v>113</v>
      </c>
      <c r="B122" s="48" t="s">
        <v>176</v>
      </c>
      <c r="C122" s="49">
        <v>2202247500</v>
      </c>
      <c r="D122" s="49">
        <f t="shared" si="32"/>
        <v>5089427.3556856597</v>
      </c>
      <c r="E122" s="59">
        <v>404659000</v>
      </c>
      <c r="F122" s="49">
        <f t="shared" si="56"/>
        <v>4527359.9685405735</v>
      </c>
      <c r="G122" s="49">
        <f t="shared" si="33"/>
        <v>9616787</v>
      </c>
      <c r="H122" s="50">
        <v>11563250.825278234</v>
      </c>
      <c r="I122" s="51">
        <f t="shared" si="34"/>
        <v>0.83166811351846659</v>
      </c>
      <c r="J122" s="28">
        <f t="shared" si="35"/>
        <v>138759010</v>
      </c>
      <c r="K122" s="28">
        <f t="shared" si="36"/>
        <v>9616787</v>
      </c>
      <c r="L122" s="52">
        <f t="shared" si="37"/>
        <v>83.17</v>
      </c>
      <c r="M122" s="91"/>
      <c r="N122" s="53">
        <v>8593682</v>
      </c>
      <c r="O122" s="54">
        <v>5.7000000000000002E-2</v>
      </c>
      <c r="P122" s="28">
        <f t="shared" si="38"/>
        <v>9083522</v>
      </c>
      <c r="Q122" s="55">
        <f t="shared" si="39"/>
        <v>78.555089198122914</v>
      </c>
      <c r="R122" s="55">
        <f t="shared" si="40"/>
        <v>4.6149108018770875</v>
      </c>
      <c r="S122" s="56">
        <f t="shared" si="41"/>
        <v>0.01</v>
      </c>
      <c r="T122" s="28">
        <f t="shared" si="42"/>
        <v>85937</v>
      </c>
      <c r="U122" s="57">
        <f t="shared" si="43"/>
        <v>0</v>
      </c>
      <c r="V122" s="57" t="e">
        <f t="shared" si="29"/>
        <v>#REF!</v>
      </c>
      <c r="W122" s="57">
        <f t="shared" si="44"/>
        <v>0</v>
      </c>
      <c r="X122" s="50" t="e">
        <f t="shared" si="45"/>
        <v>#REF!</v>
      </c>
      <c r="Y122" s="58" t="e">
        <f t="shared" si="46"/>
        <v>#REF!</v>
      </c>
      <c r="AA122" s="28">
        <f t="shared" si="47"/>
        <v>-533265</v>
      </c>
      <c r="AB122" s="28">
        <f t="shared" si="48"/>
        <v>-447328</v>
      </c>
      <c r="AC122" s="28">
        <f t="shared" si="49"/>
        <v>0</v>
      </c>
      <c r="AD122" s="55" t="e">
        <f t="shared" si="50"/>
        <v>#REF!</v>
      </c>
      <c r="AG122" s="61" t="str">
        <f t="shared" si="51"/>
        <v>113</v>
      </c>
      <c r="AH122" s="62" t="str">
        <f t="shared" si="52"/>
        <v>Great Barrington</v>
      </c>
      <c r="AI122" s="63">
        <f t="shared" si="53"/>
        <v>0.83166811351846659</v>
      </c>
      <c r="AJ122" s="64">
        <f t="shared" si="30"/>
        <v>83.17</v>
      </c>
      <c r="AK122" s="63">
        <f t="shared" si="54"/>
        <v>5.7000000000000002E-2</v>
      </c>
      <c r="AL122" s="57" t="e">
        <f t="shared" si="31"/>
        <v>#REF!</v>
      </c>
      <c r="AM122" s="65" t="e">
        <f t="shared" si="55"/>
        <v>#REF!</v>
      </c>
      <c r="AR122" s="49"/>
    </row>
    <row r="123" spans="1:44" ht="12.75" customHeight="1" x14ac:dyDescent="0.3">
      <c r="A123" s="48">
        <v>114</v>
      </c>
      <c r="B123" s="48" t="s">
        <v>177</v>
      </c>
      <c r="C123" s="49">
        <v>2226295800</v>
      </c>
      <c r="D123" s="49">
        <f t="shared" si="32"/>
        <v>5145003.3415263686</v>
      </c>
      <c r="E123" s="59">
        <v>466432000</v>
      </c>
      <c r="F123" s="49">
        <f t="shared" si="56"/>
        <v>5218481.6471308358</v>
      </c>
      <c r="G123" s="49">
        <f t="shared" si="33"/>
        <v>10363485</v>
      </c>
      <c r="H123" s="50">
        <v>31171732.864986863</v>
      </c>
      <c r="I123" s="51">
        <f t="shared" si="34"/>
        <v>0.33246419263526455</v>
      </c>
      <c r="J123" s="28">
        <f t="shared" si="35"/>
        <v>374060794</v>
      </c>
      <c r="K123" s="28">
        <f t="shared" si="36"/>
        <v>10363485</v>
      </c>
      <c r="L123" s="52">
        <f t="shared" si="37"/>
        <v>33.25</v>
      </c>
      <c r="M123" s="91"/>
      <c r="N123" s="53">
        <v>12648870</v>
      </c>
      <c r="O123" s="54">
        <v>4.0399999999999998E-2</v>
      </c>
      <c r="P123" s="28">
        <f t="shared" si="38"/>
        <v>13159884</v>
      </c>
      <c r="Q123" s="55">
        <f t="shared" si="39"/>
        <v>42.217364228671492</v>
      </c>
      <c r="R123" s="55">
        <f t="shared" si="40"/>
        <v>0</v>
      </c>
      <c r="S123" s="56">
        <f t="shared" si="41"/>
        <v>0</v>
      </c>
      <c r="T123" s="28">
        <f t="shared" si="42"/>
        <v>0</v>
      </c>
      <c r="U123" s="57">
        <f t="shared" si="43"/>
        <v>2796399</v>
      </c>
      <c r="V123" s="57" t="e">
        <f t="shared" si="29"/>
        <v>#REF!</v>
      </c>
      <c r="W123" s="57">
        <f t="shared" si="44"/>
        <v>0</v>
      </c>
      <c r="X123" s="50" t="e">
        <f t="shared" si="45"/>
        <v>#REF!</v>
      </c>
      <c r="Y123" s="58" t="e">
        <f t="shared" si="46"/>
        <v>#REF!</v>
      </c>
      <c r="AA123" s="28">
        <f t="shared" si="47"/>
        <v>0</v>
      </c>
      <c r="AB123" s="28">
        <f t="shared" si="48"/>
        <v>0</v>
      </c>
      <c r="AC123" s="28" t="e">
        <f t="shared" si="49"/>
        <v>#REF!</v>
      </c>
      <c r="AD123" s="55" t="e">
        <f t="shared" si="50"/>
        <v>#REF!</v>
      </c>
      <c r="AG123" s="61" t="str">
        <f t="shared" si="51"/>
        <v>114</v>
      </c>
      <c r="AH123" s="62" t="str">
        <f t="shared" si="52"/>
        <v>Greenfield</v>
      </c>
      <c r="AI123" s="63">
        <f t="shared" si="53"/>
        <v>0.33246419263526455</v>
      </c>
      <c r="AJ123" s="64">
        <f t="shared" si="30"/>
        <v>33.25</v>
      </c>
      <c r="AK123" s="63">
        <f t="shared" si="54"/>
        <v>4.0399999999999998E-2</v>
      </c>
      <c r="AL123" s="57" t="e">
        <f t="shared" si="31"/>
        <v>#REF!</v>
      </c>
      <c r="AM123" s="65" t="e">
        <f t="shared" si="55"/>
        <v>#REF!</v>
      </c>
      <c r="AR123" s="49"/>
    </row>
    <row r="124" spans="1:44" ht="12.75" customHeight="1" x14ac:dyDescent="0.3">
      <c r="A124" s="48">
        <v>115</v>
      </c>
      <c r="B124" s="48" t="s">
        <v>178</v>
      </c>
      <c r="C124" s="49">
        <v>2914473100</v>
      </c>
      <c r="D124" s="49">
        <f t="shared" si="32"/>
        <v>6735391.513692257</v>
      </c>
      <c r="E124" s="59">
        <v>1049259000</v>
      </c>
      <c r="F124" s="49">
        <f t="shared" si="56"/>
        <v>11739200.643581172</v>
      </c>
      <c r="G124" s="49">
        <f t="shared" si="33"/>
        <v>18474592</v>
      </c>
      <c r="H124" s="50">
        <v>22617133.685170636</v>
      </c>
      <c r="I124" s="51">
        <f t="shared" si="34"/>
        <v>0.81684055358938901</v>
      </c>
      <c r="J124" s="28">
        <f t="shared" si="35"/>
        <v>271405604</v>
      </c>
      <c r="K124" s="28">
        <f t="shared" si="36"/>
        <v>18474592</v>
      </c>
      <c r="L124" s="52">
        <f t="shared" si="37"/>
        <v>81.680000000000007</v>
      </c>
      <c r="M124" s="91"/>
      <c r="N124" s="53">
        <v>18336297</v>
      </c>
      <c r="O124" s="54">
        <v>3.6999999999999998E-2</v>
      </c>
      <c r="P124" s="28">
        <f t="shared" si="38"/>
        <v>19014740</v>
      </c>
      <c r="Q124" s="55">
        <f t="shared" si="39"/>
        <v>84.072280177869686</v>
      </c>
      <c r="R124" s="55">
        <f t="shared" si="40"/>
        <v>0</v>
      </c>
      <c r="S124" s="56">
        <f t="shared" si="41"/>
        <v>0</v>
      </c>
      <c r="T124" s="28">
        <f t="shared" si="42"/>
        <v>0</v>
      </c>
      <c r="U124" s="57">
        <f t="shared" si="43"/>
        <v>540148</v>
      </c>
      <c r="V124" s="57" t="e">
        <f t="shared" si="29"/>
        <v>#REF!</v>
      </c>
      <c r="W124" s="57">
        <f t="shared" si="44"/>
        <v>0</v>
      </c>
      <c r="X124" s="50" t="e">
        <f t="shared" si="45"/>
        <v>#REF!</v>
      </c>
      <c r="Y124" s="58" t="e">
        <f t="shared" si="46"/>
        <v>#REF!</v>
      </c>
      <c r="AA124" s="28">
        <f t="shared" si="47"/>
        <v>0</v>
      </c>
      <c r="AB124" s="28">
        <f t="shared" si="48"/>
        <v>0</v>
      </c>
      <c r="AC124" s="28" t="e">
        <f t="shared" si="49"/>
        <v>#REF!</v>
      </c>
      <c r="AD124" s="55" t="e">
        <f t="shared" si="50"/>
        <v>#REF!</v>
      </c>
      <c r="AG124" s="61" t="str">
        <f t="shared" si="51"/>
        <v>115</v>
      </c>
      <c r="AH124" s="62" t="str">
        <f t="shared" si="52"/>
        <v>Groton</v>
      </c>
      <c r="AI124" s="63">
        <f t="shared" si="53"/>
        <v>0.81684055358938901</v>
      </c>
      <c r="AJ124" s="64">
        <f t="shared" si="30"/>
        <v>81.680000000000007</v>
      </c>
      <c r="AK124" s="63">
        <f t="shared" si="54"/>
        <v>3.6999999999999998E-2</v>
      </c>
      <c r="AL124" s="57" t="e">
        <f t="shared" si="31"/>
        <v>#REF!</v>
      </c>
      <c r="AM124" s="65" t="e">
        <f t="shared" si="55"/>
        <v>#REF!</v>
      </c>
      <c r="AR124" s="49"/>
    </row>
    <row r="125" spans="1:44" ht="12.75" customHeight="1" x14ac:dyDescent="0.3">
      <c r="A125" s="48">
        <v>116</v>
      </c>
      <c r="B125" s="48" t="s">
        <v>179</v>
      </c>
      <c r="C125" s="49">
        <v>1529993000</v>
      </c>
      <c r="D125" s="49">
        <f t="shared" si="32"/>
        <v>3535837.0156885502</v>
      </c>
      <c r="E125" s="59">
        <v>339127000</v>
      </c>
      <c r="F125" s="49">
        <f t="shared" si="56"/>
        <v>3794182.2721137032</v>
      </c>
      <c r="G125" s="49">
        <f t="shared" si="33"/>
        <v>7330019</v>
      </c>
      <c r="H125" s="50">
        <v>12677671.337346297</v>
      </c>
      <c r="I125" s="51">
        <f t="shared" si="34"/>
        <v>0.57818339069944114</v>
      </c>
      <c r="J125" s="28">
        <f t="shared" si="35"/>
        <v>152132056</v>
      </c>
      <c r="K125" s="28">
        <f t="shared" si="36"/>
        <v>7330019</v>
      </c>
      <c r="L125" s="52">
        <f t="shared" si="37"/>
        <v>57.82</v>
      </c>
      <c r="M125" s="91"/>
      <c r="N125" s="53">
        <v>8855921</v>
      </c>
      <c r="O125" s="54">
        <v>2.87E-2</v>
      </c>
      <c r="P125" s="28">
        <f t="shared" si="38"/>
        <v>9110086</v>
      </c>
      <c r="Q125" s="55">
        <f t="shared" si="39"/>
        <v>71.859300951928077</v>
      </c>
      <c r="R125" s="55">
        <f t="shared" si="40"/>
        <v>0</v>
      </c>
      <c r="S125" s="56">
        <f t="shared" si="41"/>
        <v>0</v>
      </c>
      <c r="T125" s="28">
        <f t="shared" si="42"/>
        <v>0</v>
      </c>
      <c r="U125" s="57">
        <f t="shared" si="43"/>
        <v>1780067</v>
      </c>
      <c r="V125" s="57" t="e">
        <f t="shared" si="29"/>
        <v>#REF!</v>
      </c>
      <c r="W125" s="57">
        <f t="shared" si="44"/>
        <v>0</v>
      </c>
      <c r="X125" s="50" t="e">
        <f t="shared" si="45"/>
        <v>#REF!</v>
      </c>
      <c r="Y125" s="58" t="e">
        <f t="shared" si="46"/>
        <v>#REF!</v>
      </c>
      <c r="AA125" s="28">
        <f t="shared" si="47"/>
        <v>0</v>
      </c>
      <c r="AB125" s="28">
        <f t="shared" si="48"/>
        <v>0</v>
      </c>
      <c r="AC125" s="28" t="e">
        <f t="shared" si="49"/>
        <v>#REF!</v>
      </c>
      <c r="AD125" s="55" t="e">
        <f t="shared" si="50"/>
        <v>#REF!</v>
      </c>
      <c r="AG125" s="61" t="str">
        <f t="shared" si="51"/>
        <v>116</v>
      </c>
      <c r="AH125" s="62" t="str">
        <f t="shared" si="52"/>
        <v>Groveland</v>
      </c>
      <c r="AI125" s="63">
        <f t="shared" si="53"/>
        <v>0.57818339069944114</v>
      </c>
      <c r="AJ125" s="64">
        <f t="shared" si="30"/>
        <v>57.82</v>
      </c>
      <c r="AK125" s="63">
        <f t="shared" si="54"/>
        <v>2.87E-2</v>
      </c>
      <c r="AL125" s="57" t="e">
        <f t="shared" si="31"/>
        <v>#REF!</v>
      </c>
      <c r="AM125" s="65" t="e">
        <f t="shared" si="55"/>
        <v>#REF!</v>
      </c>
      <c r="AR125" s="49"/>
    </row>
    <row r="126" spans="1:44" ht="12.75" customHeight="1" x14ac:dyDescent="0.3">
      <c r="A126" s="48">
        <v>117</v>
      </c>
      <c r="B126" s="48" t="s">
        <v>180</v>
      </c>
      <c r="C126" s="49">
        <v>1405968000</v>
      </c>
      <c r="D126" s="49">
        <f t="shared" si="32"/>
        <v>3249213.3606321071</v>
      </c>
      <c r="E126" s="59">
        <v>239879000</v>
      </c>
      <c r="F126" s="49">
        <f t="shared" si="56"/>
        <v>2683787.0451257583</v>
      </c>
      <c r="G126" s="49">
        <f t="shared" si="33"/>
        <v>5933000</v>
      </c>
      <c r="H126" s="50">
        <v>6594207.0499999998</v>
      </c>
      <c r="I126" s="51">
        <f t="shared" si="34"/>
        <v>0.89972910389582017</v>
      </c>
      <c r="J126" s="28">
        <f t="shared" si="35"/>
        <v>79130485</v>
      </c>
      <c r="K126" s="28">
        <f t="shared" si="36"/>
        <v>5933000</v>
      </c>
      <c r="L126" s="52">
        <f t="shared" si="37"/>
        <v>89.97</v>
      </c>
      <c r="M126" s="91"/>
      <c r="N126" s="53">
        <v>5123870</v>
      </c>
      <c r="O126" s="54">
        <v>4.8899999999999999E-2</v>
      </c>
      <c r="P126" s="28">
        <f t="shared" si="38"/>
        <v>5374427</v>
      </c>
      <c r="Q126" s="55">
        <f t="shared" si="39"/>
        <v>81.502248249848336</v>
      </c>
      <c r="R126" s="55">
        <f t="shared" si="40"/>
        <v>8.4677517501516633</v>
      </c>
      <c r="S126" s="56">
        <f t="shared" si="41"/>
        <v>0.02</v>
      </c>
      <c r="T126" s="28">
        <f t="shared" si="42"/>
        <v>102477</v>
      </c>
      <c r="U126" s="57">
        <f t="shared" si="43"/>
        <v>0</v>
      </c>
      <c r="V126" s="57" t="e">
        <f t="shared" si="29"/>
        <v>#REF!</v>
      </c>
      <c r="W126" s="57">
        <f t="shared" si="44"/>
        <v>0</v>
      </c>
      <c r="X126" s="50" t="e">
        <f t="shared" si="45"/>
        <v>#REF!</v>
      </c>
      <c r="Y126" s="58" t="e">
        <f t="shared" si="46"/>
        <v>#REF!</v>
      </c>
      <c r="AA126" s="28">
        <f t="shared" si="47"/>
        <v>-558573</v>
      </c>
      <c r="AB126" s="28">
        <f t="shared" si="48"/>
        <v>-456096</v>
      </c>
      <c r="AC126" s="28">
        <f t="shared" si="49"/>
        <v>0</v>
      </c>
      <c r="AD126" s="55" t="e">
        <f t="shared" si="50"/>
        <v>#REF!</v>
      </c>
      <c r="AG126" s="61" t="str">
        <f t="shared" si="51"/>
        <v>117</v>
      </c>
      <c r="AH126" s="62" t="str">
        <f t="shared" si="52"/>
        <v>Hadley</v>
      </c>
      <c r="AI126" s="63">
        <f t="shared" si="53"/>
        <v>0.89972910389582017</v>
      </c>
      <c r="AJ126" s="64">
        <f t="shared" si="30"/>
        <v>89.97</v>
      </c>
      <c r="AK126" s="63">
        <f t="shared" si="54"/>
        <v>4.8899999999999999E-2</v>
      </c>
      <c r="AL126" s="57" t="e">
        <f t="shared" si="31"/>
        <v>#REF!</v>
      </c>
      <c r="AM126" s="65" t="e">
        <f t="shared" si="55"/>
        <v>#REF!</v>
      </c>
      <c r="AR126" s="49"/>
    </row>
    <row r="127" spans="1:44" ht="12.75" customHeight="1" x14ac:dyDescent="0.3">
      <c r="A127" s="48">
        <v>118</v>
      </c>
      <c r="B127" s="48" t="s">
        <v>181</v>
      </c>
      <c r="C127" s="49">
        <v>1499440300</v>
      </c>
      <c r="D127" s="49">
        <f t="shared" si="32"/>
        <v>3465229.2628496629</v>
      </c>
      <c r="E127" s="59">
        <v>335338000</v>
      </c>
      <c r="F127" s="49">
        <f t="shared" si="56"/>
        <v>3751790.6116766431</v>
      </c>
      <c r="G127" s="49">
        <f t="shared" si="33"/>
        <v>7217020</v>
      </c>
      <c r="H127" s="50">
        <v>16264246.176855925</v>
      </c>
      <c r="I127" s="51">
        <f t="shared" si="34"/>
        <v>0.44373529037391496</v>
      </c>
      <c r="J127" s="28">
        <f t="shared" si="35"/>
        <v>195170954</v>
      </c>
      <c r="K127" s="28">
        <f t="shared" si="36"/>
        <v>7217020</v>
      </c>
      <c r="L127" s="52">
        <f t="shared" si="37"/>
        <v>44.37</v>
      </c>
      <c r="M127" s="91"/>
      <c r="N127" s="53">
        <v>8644217</v>
      </c>
      <c r="O127" s="54">
        <v>4.0300000000000002E-2</v>
      </c>
      <c r="P127" s="28">
        <f t="shared" si="38"/>
        <v>8992579</v>
      </c>
      <c r="Q127" s="55">
        <f t="shared" si="39"/>
        <v>55.290475206877211</v>
      </c>
      <c r="R127" s="55">
        <f t="shared" si="40"/>
        <v>0</v>
      </c>
      <c r="S127" s="56">
        <f t="shared" si="41"/>
        <v>0</v>
      </c>
      <c r="T127" s="28">
        <f t="shared" si="42"/>
        <v>0</v>
      </c>
      <c r="U127" s="57">
        <f t="shared" si="43"/>
        <v>1775559</v>
      </c>
      <c r="V127" s="57" t="e">
        <f t="shared" si="29"/>
        <v>#REF!</v>
      </c>
      <c r="W127" s="57">
        <f t="shared" si="44"/>
        <v>0</v>
      </c>
      <c r="X127" s="50" t="e">
        <f t="shared" si="45"/>
        <v>#REF!</v>
      </c>
      <c r="Y127" s="58" t="e">
        <f t="shared" si="46"/>
        <v>#REF!</v>
      </c>
      <c r="AA127" s="28">
        <f t="shared" si="47"/>
        <v>0</v>
      </c>
      <c r="AB127" s="28">
        <f t="shared" si="48"/>
        <v>0</v>
      </c>
      <c r="AC127" s="28" t="e">
        <f t="shared" si="49"/>
        <v>#REF!</v>
      </c>
      <c r="AD127" s="55" t="e">
        <f t="shared" si="50"/>
        <v>#REF!</v>
      </c>
      <c r="AG127" s="61" t="str">
        <f t="shared" si="51"/>
        <v>118</v>
      </c>
      <c r="AH127" s="62" t="str">
        <f t="shared" si="52"/>
        <v>Halifax</v>
      </c>
      <c r="AI127" s="63">
        <f t="shared" si="53"/>
        <v>0.44373529037391496</v>
      </c>
      <c r="AJ127" s="64">
        <f t="shared" si="30"/>
        <v>44.37</v>
      </c>
      <c r="AK127" s="63">
        <f t="shared" si="54"/>
        <v>4.0300000000000002E-2</v>
      </c>
      <c r="AL127" s="57" t="e">
        <f t="shared" si="31"/>
        <v>#REF!</v>
      </c>
      <c r="AM127" s="65" t="e">
        <f t="shared" si="55"/>
        <v>#REF!</v>
      </c>
      <c r="AR127" s="49"/>
    </row>
    <row r="128" spans="1:44" ht="12.75" customHeight="1" x14ac:dyDescent="0.3">
      <c r="A128" s="48">
        <v>119</v>
      </c>
      <c r="B128" s="48" t="s">
        <v>182</v>
      </c>
      <c r="C128" s="49">
        <v>2357132300</v>
      </c>
      <c r="D128" s="49">
        <f t="shared" si="32"/>
        <v>5447368.476336224</v>
      </c>
      <c r="E128" s="59">
        <v>749142000</v>
      </c>
      <c r="F128" s="49">
        <f t="shared" si="56"/>
        <v>8381465.6329216016</v>
      </c>
      <c r="G128" s="49">
        <f t="shared" si="33"/>
        <v>13828834</v>
      </c>
      <c r="H128" s="50">
        <v>14552110.245760057</v>
      </c>
      <c r="I128" s="51">
        <f t="shared" si="34"/>
        <v>0.95029750094349419</v>
      </c>
      <c r="J128" s="28">
        <f t="shared" si="35"/>
        <v>174625323</v>
      </c>
      <c r="K128" s="28">
        <f t="shared" si="36"/>
        <v>13828834</v>
      </c>
      <c r="L128" s="52">
        <f t="shared" si="37"/>
        <v>95.03</v>
      </c>
      <c r="M128" s="91"/>
      <c r="N128" s="53">
        <v>11355372</v>
      </c>
      <c r="O128" s="54">
        <v>4.130000000000001E-2</v>
      </c>
      <c r="P128" s="28">
        <f t="shared" si="38"/>
        <v>11824349</v>
      </c>
      <c r="Q128" s="55">
        <f t="shared" si="39"/>
        <v>81.255218661122882</v>
      </c>
      <c r="R128" s="55">
        <f t="shared" si="40"/>
        <v>13.774781338877119</v>
      </c>
      <c r="S128" s="56">
        <f t="shared" si="41"/>
        <v>0.02</v>
      </c>
      <c r="T128" s="28">
        <f t="shared" si="42"/>
        <v>227107</v>
      </c>
      <c r="U128" s="57">
        <f t="shared" si="43"/>
        <v>0</v>
      </c>
      <c r="V128" s="57" t="e">
        <f t="shared" si="29"/>
        <v>#REF!</v>
      </c>
      <c r="W128" s="57">
        <f t="shared" si="44"/>
        <v>0</v>
      </c>
      <c r="X128" s="50" t="e">
        <f t="shared" si="45"/>
        <v>#REF!</v>
      </c>
      <c r="Y128" s="58" t="e">
        <f t="shared" si="46"/>
        <v>#REF!</v>
      </c>
      <c r="AA128" s="28">
        <f t="shared" si="47"/>
        <v>-2004485</v>
      </c>
      <c r="AB128" s="28">
        <f t="shared" si="48"/>
        <v>-1777378</v>
      </c>
      <c r="AC128" s="28">
        <f t="shared" si="49"/>
        <v>0</v>
      </c>
      <c r="AD128" s="55" t="e">
        <f t="shared" si="50"/>
        <v>#REF!</v>
      </c>
      <c r="AG128" s="61" t="str">
        <f t="shared" si="51"/>
        <v>119</v>
      </c>
      <c r="AH128" s="62" t="str">
        <f t="shared" si="52"/>
        <v>Hamilton</v>
      </c>
      <c r="AI128" s="63">
        <f t="shared" si="53"/>
        <v>0.95029750094349419</v>
      </c>
      <c r="AJ128" s="64">
        <f t="shared" si="30"/>
        <v>95.03</v>
      </c>
      <c r="AK128" s="63">
        <f t="shared" si="54"/>
        <v>4.130000000000001E-2</v>
      </c>
      <c r="AL128" s="57" t="e">
        <f t="shared" si="31"/>
        <v>#REF!</v>
      </c>
      <c r="AM128" s="65" t="e">
        <f t="shared" si="55"/>
        <v>#REF!</v>
      </c>
      <c r="AR128" s="49"/>
    </row>
    <row r="129" spans="1:44" ht="12.75" customHeight="1" x14ac:dyDescent="0.3">
      <c r="A129" s="48">
        <v>120</v>
      </c>
      <c r="B129" s="48" t="s">
        <v>183</v>
      </c>
      <c r="C129" s="49">
        <v>914288400</v>
      </c>
      <c r="D129" s="49">
        <f t="shared" si="32"/>
        <v>2112934.3518138053</v>
      </c>
      <c r="E129" s="59">
        <v>229894000</v>
      </c>
      <c r="F129" s="49">
        <f t="shared" si="56"/>
        <v>2572073.9996087239</v>
      </c>
      <c r="G129" s="49">
        <f t="shared" si="33"/>
        <v>4685008</v>
      </c>
      <c r="H129" s="50">
        <v>7610161.8443807391</v>
      </c>
      <c r="I129" s="51">
        <f t="shared" si="34"/>
        <v>0.61562527785915078</v>
      </c>
      <c r="J129" s="28">
        <f t="shared" si="35"/>
        <v>91321942</v>
      </c>
      <c r="K129" s="28">
        <f t="shared" si="36"/>
        <v>4685008</v>
      </c>
      <c r="L129" s="52">
        <f t="shared" si="37"/>
        <v>61.56</v>
      </c>
      <c r="M129" s="91"/>
      <c r="N129" s="53">
        <v>5897985</v>
      </c>
      <c r="O129" s="54">
        <v>4.41E-2</v>
      </c>
      <c r="P129" s="28">
        <f t="shared" si="38"/>
        <v>6158086</v>
      </c>
      <c r="Q129" s="55">
        <f t="shared" si="39"/>
        <v>80.919251468312254</v>
      </c>
      <c r="R129" s="55">
        <f t="shared" si="40"/>
        <v>0</v>
      </c>
      <c r="S129" s="56">
        <f t="shared" si="41"/>
        <v>0</v>
      </c>
      <c r="T129" s="28">
        <f t="shared" si="42"/>
        <v>0</v>
      </c>
      <c r="U129" s="57">
        <f t="shared" si="43"/>
        <v>1473078</v>
      </c>
      <c r="V129" s="57" t="e">
        <f t="shared" si="29"/>
        <v>#REF!</v>
      </c>
      <c r="W129" s="57">
        <f t="shared" si="44"/>
        <v>0</v>
      </c>
      <c r="X129" s="50" t="e">
        <f t="shared" si="45"/>
        <v>#REF!</v>
      </c>
      <c r="Y129" s="58" t="e">
        <f t="shared" si="46"/>
        <v>#REF!</v>
      </c>
      <c r="AA129" s="28">
        <f t="shared" si="47"/>
        <v>0</v>
      </c>
      <c r="AB129" s="28">
        <f t="shared" si="48"/>
        <v>0</v>
      </c>
      <c r="AC129" s="28" t="e">
        <f t="shared" si="49"/>
        <v>#REF!</v>
      </c>
      <c r="AD129" s="55" t="e">
        <f t="shared" si="50"/>
        <v>#REF!</v>
      </c>
      <c r="AG129" s="61" t="str">
        <f t="shared" si="51"/>
        <v>120</v>
      </c>
      <c r="AH129" s="62" t="str">
        <f t="shared" si="52"/>
        <v>Hampden</v>
      </c>
      <c r="AI129" s="63">
        <f t="shared" si="53"/>
        <v>0.61562527785915078</v>
      </c>
      <c r="AJ129" s="64">
        <f t="shared" si="30"/>
        <v>61.56</v>
      </c>
      <c r="AK129" s="63">
        <f t="shared" si="54"/>
        <v>4.41E-2</v>
      </c>
      <c r="AL129" s="57" t="e">
        <f t="shared" si="31"/>
        <v>#REF!</v>
      </c>
      <c r="AM129" s="65" t="e">
        <f t="shared" si="55"/>
        <v>#REF!</v>
      </c>
      <c r="AR129" s="49"/>
    </row>
    <row r="130" spans="1:44" ht="12.75" customHeight="1" x14ac:dyDescent="0.3">
      <c r="A130" s="48">
        <v>121</v>
      </c>
      <c r="B130" s="48" t="s">
        <v>184</v>
      </c>
      <c r="C130" s="49">
        <v>403174000</v>
      </c>
      <c r="D130" s="49">
        <f t="shared" si="32"/>
        <v>931741.22558940819</v>
      </c>
      <c r="E130" s="59">
        <v>14414000</v>
      </c>
      <c r="F130" s="49">
        <f t="shared" si="56"/>
        <v>161265.081430399</v>
      </c>
      <c r="G130" s="49">
        <f t="shared" si="33"/>
        <v>1093006</v>
      </c>
      <c r="H130" s="50">
        <v>1251017.0000000002</v>
      </c>
      <c r="I130" s="51">
        <f t="shared" si="34"/>
        <v>0.87369396259203491</v>
      </c>
      <c r="J130" s="28">
        <f t="shared" si="35"/>
        <v>15012204</v>
      </c>
      <c r="K130" s="28">
        <f t="shared" si="36"/>
        <v>1093006</v>
      </c>
      <c r="L130" s="52">
        <f t="shared" si="37"/>
        <v>87.37</v>
      </c>
      <c r="M130" s="91"/>
      <c r="N130" s="53">
        <v>820427</v>
      </c>
      <c r="O130" s="54">
        <v>2.2200000000000001E-2</v>
      </c>
      <c r="P130" s="28">
        <f t="shared" si="38"/>
        <v>838640</v>
      </c>
      <c r="Q130" s="55">
        <f t="shared" si="39"/>
        <v>67.036658974258529</v>
      </c>
      <c r="R130" s="55">
        <f t="shared" si="40"/>
        <v>20.333341025741476</v>
      </c>
      <c r="S130" s="56">
        <f t="shared" si="41"/>
        <v>0.02</v>
      </c>
      <c r="T130" s="28">
        <f t="shared" si="42"/>
        <v>16409</v>
      </c>
      <c r="U130" s="57">
        <f t="shared" si="43"/>
        <v>0</v>
      </c>
      <c r="V130" s="57" t="e">
        <f t="shared" si="29"/>
        <v>#REF!</v>
      </c>
      <c r="W130" s="57">
        <f t="shared" si="44"/>
        <v>0</v>
      </c>
      <c r="X130" s="50" t="e">
        <f t="shared" si="45"/>
        <v>#REF!</v>
      </c>
      <c r="Y130" s="58" t="e">
        <f t="shared" si="46"/>
        <v>#REF!</v>
      </c>
      <c r="AA130" s="28">
        <f t="shared" si="47"/>
        <v>-254366</v>
      </c>
      <c r="AB130" s="28">
        <f t="shared" si="48"/>
        <v>-237957</v>
      </c>
      <c r="AC130" s="28">
        <f t="shared" si="49"/>
        <v>0</v>
      </c>
      <c r="AD130" s="55" t="e">
        <f t="shared" si="50"/>
        <v>#REF!</v>
      </c>
      <c r="AG130" s="61" t="str">
        <f t="shared" si="51"/>
        <v>121</v>
      </c>
      <c r="AH130" s="62" t="str">
        <f t="shared" si="52"/>
        <v>Hancock</v>
      </c>
      <c r="AI130" s="63">
        <f t="shared" si="53"/>
        <v>0.87369396259203491</v>
      </c>
      <c r="AJ130" s="64">
        <f t="shared" si="30"/>
        <v>87.37</v>
      </c>
      <c r="AK130" s="63">
        <f t="shared" si="54"/>
        <v>2.2200000000000001E-2</v>
      </c>
      <c r="AL130" s="57" t="e">
        <f t="shared" si="31"/>
        <v>#REF!</v>
      </c>
      <c r="AM130" s="65" t="e">
        <f t="shared" si="55"/>
        <v>#REF!</v>
      </c>
      <c r="AR130" s="49"/>
    </row>
    <row r="131" spans="1:44" ht="12.75" customHeight="1" x14ac:dyDescent="0.3">
      <c r="A131" s="48">
        <v>122</v>
      </c>
      <c r="B131" s="48" t="s">
        <v>185</v>
      </c>
      <c r="C131" s="49">
        <v>4434463400</v>
      </c>
      <c r="D131" s="49">
        <f t="shared" si="32"/>
        <v>10248112.138052985</v>
      </c>
      <c r="E131" s="59">
        <v>1040205000</v>
      </c>
      <c r="F131" s="49">
        <f t="shared" si="56"/>
        <v>11637903.706764825</v>
      </c>
      <c r="G131" s="49">
        <f t="shared" si="33"/>
        <v>21886016</v>
      </c>
      <c r="H131" s="50">
        <v>34333070.432965375</v>
      </c>
      <c r="I131" s="51">
        <f t="shared" si="34"/>
        <v>0.63746165792925524</v>
      </c>
      <c r="J131" s="28">
        <f t="shared" si="35"/>
        <v>411996845</v>
      </c>
      <c r="K131" s="28">
        <f t="shared" si="36"/>
        <v>21886016</v>
      </c>
      <c r="L131" s="52">
        <f t="shared" si="37"/>
        <v>63.75</v>
      </c>
      <c r="M131" s="91"/>
      <c r="N131" s="53">
        <v>25634987</v>
      </c>
      <c r="O131" s="54">
        <v>4.5499999999999999E-2</v>
      </c>
      <c r="P131" s="28">
        <f t="shared" si="38"/>
        <v>26801379</v>
      </c>
      <c r="Q131" s="55">
        <f t="shared" si="39"/>
        <v>78.062866682224509</v>
      </c>
      <c r="R131" s="55">
        <f t="shared" si="40"/>
        <v>0</v>
      </c>
      <c r="S131" s="56">
        <f t="shared" si="41"/>
        <v>0</v>
      </c>
      <c r="T131" s="28">
        <f t="shared" si="42"/>
        <v>0</v>
      </c>
      <c r="U131" s="57">
        <f t="shared" si="43"/>
        <v>4915363</v>
      </c>
      <c r="V131" s="57" t="e">
        <f t="shared" si="29"/>
        <v>#REF!</v>
      </c>
      <c r="W131" s="57">
        <f t="shared" si="44"/>
        <v>0</v>
      </c>
      <c r="X131" s="50" t="e">
        <f t="shared" si="45"/>
        <v>#REF!</v>
      </c>
      <c r="Y131" s="58" t="e">
        <f t="shared" si="46"/>
        <v>#REF!</v>
      </c>
      <c r="AA131" s="28">
        <f t="shared" si="47"/>
        <v>0</v>
      </c>
      <c r="AB131" s="28">
        <f t="shared" si="48"/>
        <v>0</v>
      </c>
      <c r="AC131" s="28" t="e">
        <f t="shared" si="49"/>
        <v>#REF!</v>
      </c>
      <c r="AD131" s="55" t="e">
        <f t="shared" si="50"/>
        <v>#REF!</v>
      </c>
      <c r="AG131" s="61" t="str">
        <f t="shared" si="51"/>
        <v>122</v>
      </c>
      <c r="AH131" s="62" t="str">
        <f t="shared" si="52"/>
        <v>Hanover</v>
      </c>
      <c r="AI131" s="63">
        <f t="shared" si="53"/>
        <v>0.63746165792925524</v>
      </c>
      <c r="AJ131" s="64">
        <f t="shared" si="30"/>
        <v>63.75</v>
      </c>
      <c r="AK131" s="63">
        <f t="shared" si="54"/>
        <v>4.5499999999999999E-2</v>
      </c>
      <c r="AL131" s="57" t="e">
        <f t="shared" si="31"/>
        <v>#REF!</v>
      </c>
      <c r="AM131" s="65" t="e">
        <f t="shared" si="55"/>
        <v>#REF!</v>
      </c>
      <c r="AR131" s="49"/>
    </row>
    <row r="132" spans="1:44" ht="12.75" customHeight="1" x14ac:dyDescent="0.3">
      <c r="A132" s="48">
        <v>123</v>
      </c>
      <c r="B132" s="48" t="s">
        <v>186</v>
      </c>
      <c r="C132" s="49">
        <v>2117440700</v>
      </c>
      <c r="D132" s="49">
        <f t="shared" si="32"/>
        <v>4893437.555325727</v>
      </c>
      <c r="E132" s="59">
        <v>500058000</v>
      </c>
      <c r="F132" s="49">
        <f t="shared" si="56"/>
        <v>5594692.2498905547</v>
      </c>
      <c r="G132" s="49">
        <f t="shared" si="33"/>
        <v>10488130</v>
      </c>
      <c r="H132" s="50">
        <v>20995378.845441595</v>
      </c>
      <c r="I132" s="51">
        <f t="shared" si="34"/>
        <v>0.49954468920083939</v>
      </c>
      <c r="J132" s="28">
        <f t="shared" si="35"/>
        <v>251944546</v>
      </c>
      <c r="K132" s="28">
        <f t="shared" si="36"/>
        <v>10488130</v>
      </c>
      <c r="L132" s="52">
        <f t="shared" si="37"/>
        <v>49.95</v>
      </c>
      <c r="M132" s="91"/>
      <c r="N132" s="53">
        <v>12445238</v>
      </c>
      <c r="O132" s="54">
        <v>3.7900000000000003E-2</v>
      </c>
      <c r="P132" s="28">
        <f t="shared" si="38"/>
        <v>12916913</v>
      </c>
      <c r="Q132" s="55">
        <f t="shared" si="39"/>
        <v>61.522647888796975</v>
      </c>
      <c r="R132" s="55">
        <f t="shared" si="40"/>
        <v>0</v>
      </c>
      <c r="S132" s="56">
        <f t="shared" si="41"/>
        <v>0</v>
      </c>
      <c r="T132" s="28">
        <f t="shared" si="42"/>
        <v>0</v>
      </c>
      <c r="U132" s="57">
        <f t="shared" si="43"/>
        <v>2428783</v>
      </c>
      <c r="V132" s="57" t="e">
        <f t="shared" si="29"/>
        <v>#REF!</v>
      </c>
      <c r="W132" s="57">
        <f t="shared" si="44"/>
        <v>0</v>
      </c>
      <c r="X132" s="50" t="e">
        <f t="shared" si="45"/>
        <v>#REF!</v>
      </c>
      <c r="Y132" s="58" t="e">
        <f t="shared" si="46"/>
        <v>#REF!</v>
      </c>
      <c r="AA132" s="28">
        <f t="shared" si="47"/>
        <v>0</v>
      </c>
      <c r="AB132" s="28">
        <f t="shared" si="48"/>
        <v>0</v>
      </c>
      <c r="AC132" s="28" t="e">
        <f t="shared" si="49"/>
        <v>#REF!</v>
      </c>
      <c r="AD132" s="55" t="e">
        <f t="shared" si="50"/>
        <v>#REF!</v>
      </c>
      <c r="AG132" s="61" t="str">
        <f t="shared" si="51"/>
        <v>123</v>
      </c>
      <c r="AH132" s="62" t="str">
        <f t="shared" si="52"/>
        <v>Hanson</v>
      </c>
      <c r="AI132" s="63">
        <f t="shared" si="53"/>
        <v>0.49954468920083939</v>
      </c>
      <c r="AJ132" s="64">
        <f t="shared" si="30"/>
        <v>49.95</v>
      </c>
      <c r="AK132" s="63">
        <f t="shared" si="54"/>
        <v>3.7900000000000003E-2</v>
      </c>
      <c r="AL132" s="57" t="e">
        <f t="shared" si="31"/>
        <v>#REF!</v>
      </c>
      <c r="AM132" s="65" t="e">
        <f t="shared" si="55"/>
        <v>#REF!</v>
      </c>
      <c r="AR132" s="49"/>
    </row>
    <row r="133" spans="1:44" ht="12.75" customHeight="1" x14ac:dyDescent="0.3">
      <c r="A133" s="48">
        <v>124</v>
      </c>
      <c r="B133" s="48" t="s">
        <v>187</v>
      </c>
      <c r="C133" s="49">
        <v>391115500</v>
      </c>
      <c r="D133" s="49">
        <f t="shared" si="32"/>
        <v>903873.84929835307</v>
      </c>
      <c r="E133" s="59">
        <v>82465000</v>
      </c>
      <c r="F133" s="49">
        <f t="shared" si="56"/>
        <v>922625.56820853706</v>
      </c>
      <c r="G133" s="49">
        <f t="shared" si="33"/>
        <v>1826499</v>
      </c>
      <c r="H133" s="50">
        <v>4804607.887077773</v>
      </c>
      <c r="I133" s="51">
        <f t="shared" si="34"/>
        <v>0.38015568448623205</v>
      </c>
      <c r="J133" s="28">
        <f t="shared" si="35"/>
        <v>57655295</v>
      </c>
      <c r="K133" s="28">
        <f t="shared" si="36"/>
        <v>1826499</v>
      </c>
      <c r="L133" s="52">
        <f t="shared" si="37"/>
        <v>38.020000000000003</v>
      </c>
      <c r="M133" s="91"/>
      <c r="N133" s="53">
        <v>1992315</v>
      </c>
      <c r="O133" s="54">
        <v>3.1899999999999998E-2</v>
      </c>
      <c r="P133" s="28">
        <f t="shared" si="38"/>
        <v>2055870</v>
      </c>
      <c r="Q133" s="55">
        <f t="shared" si="39"/>
        <v>42.789548040525069</v>
      </c>
      <c r="R133" s="55">
        <f t="shared" si="40"/>
        <v>0</v>
      </c>
      <c r="S133" s="56">
        <f t="shared" si="41"/>
        <v>0</v>
      </c>
      <c r="T133" s="28">
        <f t="shared" si="42"/>
        <v>0</v>
      </c>
      <c r="U133" s="57">
        <f t="shared" si="43"/>
        <v>229371</v>
      </c>
      <c r="V133" s="57" t="e">
        <f t="shared" si="29"/>
        <v>#REF!</v>
      </c>
      <c r="W133" s="57">
        <f t="shared" si="44"/>
        <v>0</v>
      </c>
      <c r="X133" s="50" t="e">
        <f t="shared" si="45"/>
        <v>#REF!</v>
      </c>
      <c r="Y133" s="58" t="e">
        <f t="shared" si="46"/>
        <v>#REF!</v>
      </c>
      <c r="AA133" s="28">
        <f t="shared" si="47"/>
        <v>0</v>
      </c>
      <c r="AB133" s="28">
        <f t="shared" si="48"/>
        <v>0</v>
      </c>
      <c r="AC133" s="28" t="e">
        <f t="shared" si="49"/>
        <v>#REF!</v>
      </c>
      <c r="AD133" s="55" t="e">
        <f t="shared" si="50"/>
        <v>#REF!</v>
      </c>
      <c r="AG133" s="61" t="str">
        <f t="shared" si="51"/>
        <v>124</v>
      </c>
      <c r="AH133" s="62" t="str">
        <f t="shared" si="52"/>
        <v>Hardwick</v>
      </c>
      <c r="AI133" s="63">
        <f t="shared" si="53"/>
        <v>0.38015568448623205</v>
      </c>
      <c r="AJ133" s="64">
        <f t="shared" si="30"/>
        <v>38.020000000000003</v>
      </c>
      <c r="AK133" s="63">
        <f t="shared" si="54"/>
        <v>3.1899999999999998E-2</v>
      </c>
      <c r="AL133" s="57" t="e">
        <f t="shared" si="31"/>
        <v>#REF!</v>
      </c>
      <c r="AM133" s="65" t="e">
        <f t="shared" si="55"/>
        <v>#REF!</v>
      </c>
      <c r="AR133" s="49"/>
    </row>
    <row r="134" spans="1:44" ht="12.75" customHeight="1" x14ac:dyDescent="0.3">
      <c r="A134" s="48">
        <v>125</v>
      </c>
      <c r="B134" s="48" t="s">
        <v>188</v>
      </c>
      <c r="C134" s="49">
        <v>1920923300</v>
      </c>
      <c r="D134" s="49">
        <f t="shared" si="32"/>
        <v>4439282.8649795139</v>
      </c>
      <c r="E134" s="59">
        <v>604473000</v>
      </c>
      <c r="F134" s="49">
        <f t="shared" si="56"/>
        <v>6762896.3207629779</v>
      </c>
      <c r="G134" s="49">
        <f t="shared" si="33"/>
        <v>11202179</v>
      </c>
      <c r="H134" s="50">
        <v>11514132.924458364</v>
      </c>
      <c r="I134" s="51">
        <f t="shared" si="34"/>
        <v>0.97290686788966019</v>
      </c>
      <c r="J134" s="28">
        <f t="shared" si="35"/>
        <v>138169595</v>
      </c>
      <c r="K134" s="28">
        <f t="shared" si="36"/>
        <v>11202179</v>
      </c>
      <c r="L134" s="52">
        <f t="shared" si="37"/>
        <v>97.29</v>
      </c>
      <c r="M134" s="91"/>
      <c r="N134" s="53">
        <v>8842298</v>
      </c>
      <c r="O134" s="54">
        <v>3.61E-2</v>
      </c>
      <c r="P134" s="28">
        <f t="shared" si="38"/>
        <v>9161505</v>
      </c>
      <c r="Q134" s="55">
        <f t="shared" si="39"/>
        <v>79.567476423162503</v>
      </c>
      <c r="R134" s="55">
        <f t="shared" si="40"/>
        <v>17.722523576837503</v>
      </c>
      <c r="S134" s="56">
        <f t="shared" si="41"/>
        <v>0.02</v>
      </c>
      <c r="T134" s="28">
        <f t="shared" si="42"/>
        <v>176846</v>
      </c>
      <c r="U134" s="57">
        <f t="shared" si="43"/>
        <v>0</v>
      </c>
      <c r="V134" s="57" t="e">
        <f t="shared" si="29"/>
        <v>#REF!</v>
      </c>
      <c r="W134" s="57">
        <f t="shared" si="44"/>
        <v>0</v>
      </c>
      <c r="X134" s="50" t="e">
        <f t="shared" si="45"/>
        <v>#REF!</v>
      </c>
      <c r="Y134" s="58" t="e">
        <f t="shared" si="46"/>
        <v>#REF!</v>
      </c>
      <c r="AA134" s="28">
        <f t="shared" si="47"/>
        <v>-2040674</v>
      </c>
      <c r="AB134" s="28">
        <f t="shared" si="48"/>
        <v>-1863828</v>
      </c>
      <c r="AC134" s="28">
        <f t="shared" si="49"/>
        <v>0</v>
      </c>
      <c r="AD134" s="55" t="e">
        <f t="shared" si="50"/>
        <v>#REF!</v>
      </c>
      <c r="AG134" s="61" t="str">
        <f t="shared" si="51"/>
        <v>125</v>
      </c>
      <c r="AH134" s="62" t="str">
        <f t="shared" si="52"/>
        <v>Harvard</v>
      </c>
      <c r="AI134" s="63">
        <f t="shared" si="53"/>
        <v>0.97290686788966019</v>
      </c>
      <c r="AJ134" s="64">
        <f t="shared" si="30"/>
        <v>97.29</v>
      </c>
      <c r="AK134" s="63">
        <f t="shared" si="54"/>
        <v>3.61E-2</v>
      </c>
      <c r="AL134" s="57" t="e">
        <f t="shared" si="31"/>
        <v>#REF!</v>
      </c>
      <c r="AM134" s="65" t="e">
        <f t="shared" si="55"/>
        <v>#REF!</v>
      </c>
      <c r="AR134" s="49"/>
    </row>
    <row r="135" spans="1:44" ht="12.75" customHeight="1" x14ac:dyDescent="0.3">
      <c r="A135" s="48">
        <v>126</v>
      </c>
      <c r="B135" s="48" t="s">
        <v>189</v>
      </c>
      <c r="C135" s="49">
        <v>10308494000</v>
      </c>
      <c r="D135" s="49">
        <f t="shared" si="32"/>
        <v>23823085.897257913</v>
      </c>
      <c r="E135" s="59">
        <v>733083000</v>
      </c>
      <c r="F135" s="49">
        <f t="shared" si="56"/>
        <v>8201796.1488997629</v>
      </c>
      <c r="G135" s="49">
        <f t="shared" si="33"/>
        <v>32024882</v>
      </c>
      <c r="H135" s="50">
        <v>21029799.113177396</v>
      </c>
      <c r="I135" s="51">
        <f t="shared" si="34"/>
        <v>1.5228334720483858</v>
      </c>
      <c r="J135" s="28">
        <f t="shared" si="35"/>
        <v>252357589</v>
      </c>
      <c r="K135" s="28">
        <f t="shared" si="36"/>
        <v>32024882</v>
      </c>
      <c r="L135" s="52">
        <f t="shared" si="37"/>
        <v>152.28</v>
      </c>
      <c r="M135" s="91"/>
      <c r="N135" s="53">
        <v>16718521</v>
      </c>
      <c r="O135" s="54">
        <v>4.3499999999999997E-2</v>
      </c>
      <c r="P135" s="28">
        <f t="shared" si="38"/>
        <v>17445777</v>
      </c>
      <c r="Q135" s="55">
        <f t="shared" si="39"/>
        <v>82.957411557338048</v>
      </c>
      <c r="R135" s="55">
        <f t="shared" si="40"/>
        <v>69.322588442661953</v>
      </c>
      <c r="S135" s="56">
        <f t="shared" si="41"/>
        <v>0.02</v>
      </c>
      <c r="T135" s="28">
        <f t="shared" si="42"/>
        <v>334370</v>
      </c>
      <c r="U135" s="57">
        <f t="shared" si="43"/>
        <v>0</v>
      </c>
      <c r="V135" s="57" t="e">
        <f t="shared" si="29"/>
        <v>#REF!</v>
      </c>
      <c r="W135" s="57">
        <f t="shared" si="44"/>
        <v>0</v>
      </c>
      <c r="X135" s="50" t="e">
        <f t="shared" si="45"/>
        <v>#REF!</v>
      </c>
      <c r="Y135" s="58" t="e">
        <f t="shared" si="46"/>
        <v>#REF!</v>
      </c>
      <c r="AA135" s="28">
        <f t="shared" si="47"/>
        <v>-14579105</v>
      </c>
      <c r="AB135" s="28">
        <f t="shared" si="48"/>
        <v>-14244735</v>
      </c>
      <c r="AC135" s="28">
        <f t="shared" si="49"/>
        <v>0</v>
      </c>
      <c r="AD135" s="55" t="e">
        <f t="shared" si="50"/>
        <v>#REF!</v>
      </c>
      <c r="AG135" s="61" t="str">
        <f t="shared" si="51"/>
        <v>126</v>
      </c>
      <c r="AH135" s="62" t="str">
        <f t="shared" si="52"/>
        <v>Harwich</v>
      </c>
      <c r="AI135" s="63">
        <f t="shared" si="53"/>
        <v>1.5228334720483858</v>
      </c>
      <c r="AJ135" s="64">
        <f t="shared" si="30"/>
        <v>152.28</v>
      </c>
      <c r="AK135" s="63">
        <f t="shared" si="54"/>
        <v>4.3499999999999997E-2</v>
      </c>
      <c r="AL135" s="57" t="e">
        <f t="shared" si="31"/>
        <v>#REF!</v>
      </c>
      <c r="AM135" s="65" t="e">
        <f t="shared" si="55"/>
        <v>#REF!</v>
      </c>
      <c r="AR135" s="49"/>
    </row>
    <row r="136" spans="1:44" ht="12.75" customHeight="1" x14ac:dyDescent="0.3">
      <c r="A136" s="48">
        <v>127</v>
      </c>
      <c r="B136" s="48" t="s">
        <v>190</v>
      </c>
      <c r="C136" s="49">
        <v>762471500</v>
      </c>
      <c r="D136" s="49">
        <f t="shared" si="32"/>
        <v>1762083.1945685844</v>
      </c>
      <c r="E136" s="59">
        <v>150752000</v>
      </c>
      <c r="F136" s="49">
        <f t="shared" si="56"/>
        <v>1686626.4434435624</v>
      </c>
      <c r="G136" s="49">
        <f t="shared" si="33"/>
        <v>3448710</v>
      </c>
      <c r="H136" s="50">
        <v>3981919.64</v>
      </c>
      <c r="I136" s="51">
        <f t="shared" si="34"/>
        <v>0.8660923152130714</v>
      </c>
      <c r="J136" s="28">
        <f t="shared" si="35"/>
        <v>47783036</v>
      </c>
      <c r="K136" s="28">
        <f t="shared" si="36"/>
        <v>3448710</v>
      </c>
      <c r="L136" s="52">
        <f t="shared" si="37"/>
        <v>86.61</v>
      </c>
      <c r="M136" s="91"/>
      <c r="N136" s="53">
        <v>3438495</v>
      </c>
      <c r="O136" s="54">
        <v>4.3099999999999999E-2</v>
      </c>
      <c r="P136" s="28">
        <f t="shared" si="38"/>
        <v>3586694</v>
      </c>
      <c r="Q136" s="55">
        <f t="shared" si="39"/>
        <v>90.074494823305869</v>
      </c>
      <c r="R136" s="55">
        <f t="shared" si="40"/>
        <v>0</v>
      </c>
      <c r="S136" s="56">
        <f t="shared" si="41"/>
        <v>0</v>
      </c>
      <c r="T136" s="28">
        <f t="shared" si="42"/>
        <v>0</v>
      </c>
      <c r="U136" s="57">
        <f t="shared" si="43"/>
        <v>137984</v>
      </c>
      <c r="V136" s="57" t="e">
        <f t="shared" si="29"/>
        <v>#REF!</v>
      </c>
      <c r="W136" s="57">
        <f t="shared" si="44"/>
        <v>0</v>
      </c>
      <c r="X136" s="50" t="e">
        <f t="shared" si="45"/>
        <v>#REF!</v>
      </c>
      <c r="Y136" s="58" t="e">
        <f t="shared" si="46"/>
        <v>#REF!</v>
      </c>
      <c r="AA136" s="28">
        <f t="shared" si="47"/>
        <v>0</v>
      </c>
      <c r="AB136" s="28">
        <f t="shared" si="48"/>
        <v>0</v>
      </c>
      <c r="AC136" s="28" t="e">
        <f t="shared" si="49"/>
        <v>#REF!</v>
      </c>
      <c r="AD136" s="55" t="e">
        <f t="shared" si="50"/>
        <v>#REF!</v>
      </c>
      <c r="AG136" s="61" t="str">
        <f t="shared" si="51"/>
        <v>127</v>
      </c>
      <c r="AH136" s="62" t="str">
        <f t="shared" si="52"/>
        <v>Hatfield</v>
      </c>
      <c r="AI136" s="63">
        <f t="shared" si="53"/>
        <v>0.8660923152130714</v>
      </c>
      <c r="AJ136" s="64">
        <f t="shared" si="30"/>
        <v>86.61</v>
      </c>
      <c r="AK136" s="63">
        <f t="shared" si="54"/>
        <v>4.3099999999999999E-2</v>
      </c>
      <c r="AL136" s="57" t="e">
        <f t="shared" si="31"/>
        <v>#REF!</v>
      </c>
      <c r="AM136" s="65" t="e">
        <f t="shared" si="55"/>
        <v>#REF!</v>
      </c>
      <c r="AR136" s="49"/>
    </row>
    <row r="137" spans="1:44" ht="12.75" customHeight="1" x14ac:dyDescent="0.3">
      <c r="A137" s="48">
        <v>128</v>
      </c>
      <c r="B137" s="48" t="s">
        <v>191</v>
      </c>
      <c r="C137" s="49">
        <v>11356866500</v>
      </c>
      <c r="D137" s="49">
        <f t="shared" si="32"/>
        <v>26245890.636710931</v>
      </c>
      <c r="E137" s="59">
        <v>2394534000</v>
      </c>
      <c r="F137" s="49">
        <f t="shared" si="56"/>
        <v>26790253.954340156</v>
      </c>
      <c r="G137" s="49">
        <f t="shared" si="33"/>
        <v>53036145</v>
      </c>
      <c r="H137" s="50">
        <v>168575637.52562881</v>
      </c>
      <c r="I137" s="51">
        <f t="shared" si="34"/>
        <v>0.31461334376942124</v>
      </c>
      <c r="J137" s="28">
        <f t="shared" si="35"/>
        <v>2022907650</v>
      </c>
      <c r="K137" s="28">
        <f t="shared" si="36"/>
        <v>53036145</v>
      </c>
      <c r="L137" s="52">
        <f t="shared" si="37"/>
        <v>31.46</v>
      </c>
      <c r="M137" s="91"/>
      <c r="N137" s="53">
        <v>59771545</v>
      </c>
      <c r="O137" s="54">
        <v>3.5400000000000001E-2</v>
      </c>
      <c r="P137" s="28">
        <f t="shared" si="38"/>
        <v>61887458</v>
      </c>
      <c r="Q137" s="55">
        <f t="shared" si="39"/>
        <v>36.711982175117775</v>
      </c>
      <c r="R137" s="55">
        <f t="shared" si="40"/>
        <v>0</v>
      </c>
      <c r="S137" s="56">
        <f t="shared" si="41"/>
        <v>0</v>
      </c>
      <c r="T137" s="28">
        <f t="shared" si="42"/>
        <v>0</v>
      </c>
      <c r="U137" s="57">
        <f t="shared" si="43"/>
        <v>8851313</v>
      </c>
      <c r="V137" s="57" t="e">
        <f t="shared" si="29"/>
        <v>#REF!</v>
      </c>
      <c r="W137" s="57">
        <f t="shared" si="44"/>
        <v>0</v>
      </c>
      <c r="X137" s="50" t="e">
        <f t="shared" si="45"/>
        <v>#REF!</v>
      </c>
      <c r="Y137" s="58" t="e">
        <f t="shared" si="46"/>
        <v>#REF!</v>
      </c>
      <c r="AA137" s="28">
        <f t="shared" si="47"/>
        <v>0</v>
      </c>
      <c r="AB137" s="28">
        <f t="shared" si="48"/>
        <v>0</v>
      </c>
      <c r="AC137" s="28" t="e">
        <f t="shared" si="49"/>
        <v>#REF!</v>
      </c>
      <c r="AD137" s="55" t="e">
        <f t="shared" si="50"/>
        <v>#REF!</v>
      </c>
      <c r="AG137" s="61" t="str">
        <f t="shared" si="51"/>
        <v>128</v>
      </c>
      <c r="AH137" s="62" t="str">
        <f t="shared" si="52"/>
        <v>Haverhill</v>
      </c>
      <c r="AI137" s="63">
        <f t="shared" si="53"/>
        <v>0.31461334376942124</v>
      </c>
      <c r="AJ137" s="64">
        <f t="shared" si="30"/>
        <v>31.46</v>
      </c>
      <c r="AK137" s="63">
        <f t="shared" si="54"/>
        <v>3.5400000000000001E-2</v>
      </c>
      <c r="AL137" s="57" t="e">
        <f t="shared" si="31"/>
        <v>#REF!</v>
      </c>
      <c r="AM137" s="65" t="e">
        <f t="shared" si="55"/>
        <v>#REF!</v>
      </c>
      <c r="AR137" s="49"/>
    </row>
    <row r="138" spans="1:44" ht="12.75" customHeight="1" x14ac:dyDescent="0.3">
      <c r="A138" s="48">
        <v>129</v>
      </c>
      <c r="B138" s="48" t="s">
        <v>192</v>
      </c>
      <c r="C138" s="49">
        <v>65414600</v>
      </c>
      <c r="D138" s="49">
        <f t="shared" si="32"/>
        <v>151174.13219959845</v>
      </c>
      <c r="E138" s="59">
        <v>7663000</v>
      </c>
      <c r="F138" s="49">
        <f t="shared" si="56"/>
        <v>85734.30824206656</v>
      </c>
      <c r="G138" s="49">
        <f t="shared" si="33"/>
        <v>236908</v>
      </c>
      <c r="H138" s="50">
        <v>355575.54014233651</v>
      </c>
      <c r="I138" s="51">
        <f t="shared" si="34"/>
        <v>0.66626630140297605</v>
      </c>
      <c r="J138" s="28">
        <f t="shared" si="35"/>
        <v>4266906</v>
      </c>
      <c r="K138" s="28">
        <f t="shared" si="36"/>
        <v>236908</v>
      </c>
      <c r="L138" s="52">
        <f t="shared" si="37"/>
        <v>66.63</v>
      </c>
      <c r="M138" s="91"/>
      <c r="N138" s="53">
        <v>296855</v>
      </c>
      <c r="O138" s="54">
        <v>3.5400000000000001E-2</v>
      </c>
      <c r="P138" s="28">
        <f t="shared" si="38"/>
        <v>307364</v>
      </c>
      <c r="Q138" s="55">
        <f t="shared" si="39"/>
        <v>86.441266425964656</v>
      </c>
      <c r="R138" s="55">
        <f t="shared" si="40"/>
        <v>0</v>
      </c>
      <c r="S138" s="56">
        <f t="shared" si="41"/>
        <v>0</v>
      </c>
      <c r="T138" s="28">
        <f t="shared" si="42"/>
        <v>0</v>
      </c>
      <c r="U138" s="57">
        <f t="shared" si="43"/>
        <v>70456</v>
      </c>
      <c r="V138" s="57" t="e">
        <f t="shared" ref="V138:V201" si="57">MAX(U138*(V$5),0)</f>
        <v>#REF!</v>
      </c>
      <c r="W138" s="57">
        <f t="shared" si="44"/>
        <v>0</v>
      </c>
      <c r="X138" s="50" t="e">
        <f t="shared" si="45"/>
        <v>#REF!</v>
      </c>
      <c r="Y138" s="58" t="e">
        <f t="shared" si="46"/>
        <v>#REF!</v>
      </c>
      <c r="AA138" s="28">
        <f t="shared" si="47"/>
        <v>0</v>
      </c>
      <c r="AB138" s="28">
        <f t="shared" si="48"/>
        <v>0</v>
      </c>
      <c r="AC138" s="28" t="e">
        <f t="shared" si="49"/>
        <v>#REF!</v>
      </c>
      <c r="AD138" s="55" t="e">
        <f t="shared" si="50"/>
        <v>#REF!</v>
      </c>
      <c r="AG138" s="61" t="str">
        <f t="shared" si="51"/>
        <v>129</v>
      </c>
      <c r="AH138" s="62" t="str">
        <f t="shared" si="52"/>
        <v>Hawley</v>
      </c>
      <c r="AI138" s="63">
        <f t="shared" si="53"/>
        <v>0.66626630140297605</v>
      </c>
      <c r="AJ138" s="64">
        <f t="shared" ref="AJ138:AJ201" si="58">L138</f>
        <v>66.63</v>
      </c>
      <c r="AK138" s="63">
        <f t="shared" si="54"/>
        <v>3.5400000000000001E-2</v>
      </c>
      <c r="AL138" s="57" t="e">
        <f t="shared" ref="AL138:AL201" si="59">X138</f>
        <v>#REF!</v>
      </c>
      <c r="AM138" s="65" t="e">
        <f t="shared" si="55"/>
        <v>#REF!</v>
      </c>
      <c r="AR138" s="49"/>
    </row>
    <row r="139" spans="1:44" ht="12.75" customHeight="1" x14ac:dyDescent="0.3">
      <c r="A139" s="48">
        <v>130</v>
      </c>
      <c r="B139" s="48" t="s">
        <v>193</v>
      </c>
      <c r="C139" s="49">
        <v>125842500</v>
      </c>
      <c r="D139" s="49">
        <f t="shared" ref="D139:D202" si="60">D$5*C139</f>
        <v>290823.92510736088</v>
      </c>
      <c r="E139" s="59">
        <v>12345000</v>
      </c>
      <c r="F139" s="49">
        <f t="shared" si="56"/>
        <v>138116.93008590784</v>
      </c>
      <c r="G139" s="49">
        <f t="shared" ref="G139:G202" si="61">ROUND(D139+F139,0)</f>
        <v>428941</v>
      </c>
      <c r="H139" s="50">
        <v>1410909.664536682</v>
      </c>
      <c r="I139" s="51">
        <f t="shared" ref="I139:I202" si="62">IF(H139=0,0,G139/H139)</f>
        <v>0.30401733773710926</v>
      </c>
      <c r="J139" s="28">
        <f t="shared" ref="J139:J202" si="63">IF(H139&lt;&gt;0,ROUND(H139*$J$9,0),G139)</f>
        <v>16930916</v>
      </c>
      <c r="K139" s="28">
        <f t="shared" ref="K139:K202" si="64">MIN(G139,J139)</f>
        <v>428941</v>
      </c>
      <c r="L139" s="52">
        <f t="shared" ref="L139:L202" si="65">IF(H139&gt;0, ROUND((K139*100/H139), 2), 0)</f>
        <v>30.4</v>
      </c>
      <c r="M139" s="91"/>
      <c r="N139" s="53">
        <v>512106</v>
      </c>
      <c r="O139" s="54">
        <v>3.3099999999999997E-2</v>
      </c>
      <c r="P139" s="28">
        <f t="shared" ref="P139:P202" si="66">ROUND(N139*(1+O139),0)</f>
        <v>529057</v>
      </c>
      <c r="Q139" s="55">
        <f t="shared" ref="Q139:Q202" si="67">IF(H139=0,0,P139*100/H139)</f>
        <v>37.497581404244833</v>
      </c>
      <c r="R139" s="55">
        <f t="shared" ref="R139:R202" si="68">IF(L139&gt;Q139,L139-Q139,0)</f>
        <v>0</v>
      </c>
      <c r="S139" s="56">
        <f t="shared" ref="S139:S202" si="69">IF(AND(R139&gt;$T$4,R139&lt;=$T$5),$S$4,IF(R139&gt;$T$5,$S$5,0))</f>
        <v>0</v>
      </c>
      <c r="T139" s="28">
        <f t="shared" ref="T139:T202" si="70">ROUND(S139*N139,0)</f>
        <v>0</v>
      </c>
      <c r="U139" s="57">
        <f t="shared" ref="U139:U202" si="71">MAX(P139-K139,0)</f>
        <v>100116</v>
      </c>
      <c r="V139" s="57" t="e">
        <f t="shared" si="57"/>
        <v>#REF!</v>
      </c>
      <c r="W139" s="57">
        <f t="shared" ref="W139:W202" si="72">IF(AND(I139&gt;1.75,$W$5=1),MAX(K139-(P139+T139),0),0)</f>
        <v>0</v>
      </c>
      <c r="X139" s="50" t="e">
        <f t="shared" ref="X139:X202" si="73">MIN(H139*12,ROUND(P139+T139-V139+W139,0))</f>
        <v>#REF!</v>
      </c>
      <c r="Y139" s="58" t="e">
        <f t="shared" ref="Y139:Y202" si="74">IF(H139=0,0,X139*100/H139)</f>
        <v>#REF!</v>
      </c>
      <c r="AA139" s="28">
        <f t="shared" ref="AA139:AA202" si="75">IF(Q139&lt;L139, P139-K139, 0)</f>
        <v>0</v>
      </c>
      <c r="AB139" s="28">
        <f t="shared" ref="AB139:AB202" si="76">-1*MAX(K139-(P139+T139+W139),0)</f>
        <v>0</v>
      </c>
      <c r="AC139" s="28" t="e">
        <f t="shared" ref="AC139:AC202" si="77">IF(Q139&gt;L139, X139-K139,0)</f>
        <v>#REF!</v>
      </c>
      <c r="AD139" s="55" t="e">
        <f t="shared" ref="AD139:AD202" si="78">Y139-L139</f>
        <v>#REF!</v>
      </c>
      <c r="AG139" s="61" t="str">
        <f t="shared" ref="AG139:AG202" si="79">TEXT(A139,"000")</f>
        <v>130</v>
      </c>
      <c r="AH139" s="62" t="str">
        <f t="shared" ref="AH139:AH202" si="80">B139</f>
        <v>Heath</v>
      </c>
      <c r="AI139" s="63">
        <f t="shared" ref="AI139:AI202" si="81">I139</f>
        <v>0.30401733773710926</v>
      </c>
      <c r="AJ139" s="64">
        <f t="shared" si="58"/>
        <v>30.4</v>
      </c>
      <c r="AK139" s="63">
        <f t="shared" ref="AK139:AK202" si="82">O139</f>
        <v>3.3099999999999997E-2</v>
      </c>
      <c r="AL139" s="57" t="e">
        <f t="shared" si="59"/>
        <v>#REF!</v>
      </c>
      <c r="AM139" s="65" t="e">
        <f t="shared" ref="AM139:AM202" si="83">AD139</f>
        <v>#REF!</v>
      </c>
      <c r="AR139" s="49"/>
    </row>
    <row r="140" spans="1:44" ht="12.75" customHeight="1" x14ac:dyDescent="0.3">
      <c r="A140" s="48">
        <v>131</v>
      </c>
      <c r="B140" s="48" t="s">
        <v>194</v>
      </c>
      <c r="C140" s="49">
        <v>10581543600</v>
      </c>
      <c r="D140" s="49">
        <f t="shared" si="60"/>
        <v>24454107.661931966</v>
      </c>
      <c r="E140" s="59">
        <v>3699817000</v>
      </c>
      <c r="F140" s="49">
        <f t="shared" ref="F140:F203" si="84">E140*F$5</f>
        <v>41393873.302523553</v>
      </c>
      <c r="G140" s="49">
        <f t="shared" si="61"/>
        <v>65847981</v>
      </c>
      <c r="H140" s="50">
        <v>46634192.56592001</v>
      </c>
      <c r="I140" s="51">
        <f t="shared" si="62"/>
        <v>1.4120107452685116</v>
      </c>
      <c r="J140" s="28">
        <f t="shared" si="63"/>
        <v>559610311</v>
      </c>
      <c r="K140" s="28">
        <f t="shared" si="64"/>
        <v>65847981</v>
      </c>
      <c r="L140" s="52">
        <f t="shared" si="65"/>
        <v>141.19999999999999</v>
      </c>
      <c r="M140" s="91"/>
      <c r="N140" s="53">
        <v>37854849</v>
      </c>
      <c r="O140" s="54">
        <v>5.3499999999999999E-2</v>
      </c>
      <c r="P140" s="28">
        <f t="shared" si="66"/>
        <v>39880083</v>
      </c>
      <c r="Q140" s="55">
        <f t="shared" si="67"/>
        <v>85.516829617297006</v>
      </c>
      <c r="R140" s="55">
        <f t="shared" si="68"/>
        <v>55.683170382702983</v>
      </c>
      <c r="S140" s="56">
        <f t="shared" si="69"/>
        <v>0.02</v>
      </c>
      <c r="T140" s="28">
        <f t="shared" si="70"/>
        <v>757097</v>
      </c>
      <c r="U140" s="57">
        <f t="shared" si="71"/>
        <v>0</v>
      </c>
      <c r="V140" s="57" t="e">
        <f t="shared" si="57"/>
        <v>#REF!</v>
      </c>
      <c r="W140" s="57">
        <f t="shared" si="72"/>
        <v>0</v>
      </c>
      <c r="X140" s="50" t="e">
        <f t="shared" si="73"/>
        <v>#REF!</v>
      </c>
      <c r="Y140" s="58" t="e">
        <f t="shared" si="74"/>
        <v>#REF!</v>
      </c>
      <c r="AA140" s="28">
        <f t="shared" si="75"/>
        <v>-25967898</v>
      </c>
      <c r="AB140" s="28">
        <f t="shared" si="76"/>
        <v>-25210801</v>
      </c>
      <c r="AC140" s="28">
        <f t="shared" si="77"/>
        <v>0</v>
      </c>
      <c r="AD140" s="55" t="e">
        <f t="shared" si="78"/>
        <v>#REF!</v>
      </c>
      <c r="AG140" s="61" t="str">
        <f t="shared" si="79"/>
        <v>131</v>
      </c>
      <c r="AH140" s="62" t="str">
        <f t="shared" si="80"/>
        <v>Hingham</v>
      </c>
      <c r="AI140" s="63">
        <f t="shared" si="81"/>
        <v>1.4120107452685116</v>
      </c>
      <c r="AJ140" s="64">
        <f t="shared" si="58"/>
        <v>141.19999999999999</v>
      </c>
      <c r="AK140" s="63">
        <f t="shared" si="82"/>
        <v>5.3499999999999999E-2</v>
      </c>
      <c r="AL140" s="57" t="e">
        <f t="shared" si="59"/>
        <v>#REF!</v>
      </c>
      <c r="AM140" s="65" t="e">
        <f t="shared" si="83"/>
        <v>#REF!</v>
      </c>
      <c r="AR140" s="49"/>
    </row>
    <row r="141" spans="1:44" ht="12.75" customHeight="1" x14ac:dyDescent="0.3">
      <c r="A141" s="48">
        <v>132</v>
      </c>
      <c r="B141" s="48" t="s">
        <v>195</v>
      </c>
      <c r="C141" s="49">
        <v>497220700</v>
      </c>
      <c r="D141" s="49">
        <f t="shared" si="60"/>
        <v>1149084.5749141152</v>
      </c>
      <c r="E141" s="59">
        <v>82853000</v>
      </c>
      <c r="F141" s="49">
        <f t="shared" si="84"/>
        <v>926966.54584104673</v>
      </c>
      <c r="G141" s="49">
        <f t="shared" si="61"/>
        <v>2076051</v>
      </c>
      <c r="H141" s="50">
        <v>3315472.962512631</v>
      </c>
      <c r="I141" s="51">
        <f t="shared" si="62"/>
        <v>0.62617039061198221</v>
      </c>
      <c r="J141" s="28">
        <f t="shared" si="63"/>
        <v>39785676</v>
      </c>
      <c r="K141" s="28">
        <f t="shared" si="64"/>
        <v>2076051</v>
      </c>
      <c r="L141" s="52">
        <f t="shared" si="65"/>
        <v>62.62</v>
      </c>
      <c r="M141" s="91"/>
      <c r="N141" s="53">
        <v>2229725</v>
      </c>
      <c r="O141" s="54">
        <v>3.4099999999999998E-2</v>
      </c>
      <c r="P141" s="28">
        <f t="shared" si="66"/>
        <v>2305759</v>
      </c>
      <c r="Q141" s="55">
        <f t="shared" si="67"/>
        <v>69.545402000581561</v>
      </c>
      <c r="R141" s="55">
        <f t="shared" si="68"/>
        <v>0</v>
      </c>
      <c r="S141" s="56">
        <f t="shared" si="69"/>
        <v>0</v>
      </c>
      <c r="T141" s="28">
        <f t="shared" si="70"/>
        <v>0</v>
      </c>
      <c r="U141" s="57">
        <f t="shared" si="71"/>
        <v>229708</v>
      </c>
      <c r="V141" s="57" t="e">
        <f t="shared" si="57"/>
        <v>#REF!</v>
      </c>
      <c r="W141" s="57">
        <f t="shared" si="72"/>
        <v>0</v>
      </c>
      <c r="X141" s="50" t="e">
        <f t="shared" si="73"/>
        <v>#REF!</v>
      </c>
      <c r="Y141" s="58" t="e">
        <f t="shared" si="74"/>
        <v>#REF!</v>
      </c>
      <c r="AA141" s="28">
        <f t="shared" si="75"/>
        <v>0</v>
      </c>
      <c r="AB141" s="28">
        <f t="shared" si="76"/>
        <v>0</v>
      </c>
      <c r="AC141" s="28" t="e">
        <f t="shared" si="77"/>
        <v>#REF!</v>
      </c>
      <c r="AD141" s="55" t="e">
        <f t="shared" si="78"/>
        <v>#REF!</v>
      </c>
      <c r="AG141" s="61" t="str">
        <f t="shared" si="79"/>
        <v>132</v>
      </c>
      <c r="AH141" s="62" t="str">
        <f t="shared" si="80"/>
        <v>Hinsdale</v>
      </c>
      <c r="AI141" s="63">
        <f t="shared" si="81"/>
        <v>0.62617039061198221</v>
      </c>
      <c r="AJ141" s="64">
        <f t="shared" si="58"/>
        <v>62.62</v>
      </c>
      <c r="AK141" s="63">
        <f t="shared" si="82"/>
        <v>3.4099999999999998E-2</v>
      </c>
      <c r="AL141" s="57" t="e">
        <f t="shared" si="59"/>
        <v>#REF!</v>
      </c>
      <c r="AM141" s="65" t="e">
        <f t="shared" si="83"/>
        <v>#REF!</v>
      </c>
      <c r="AR141" s="49"/>
    </row>
    <row r="142" spans="1:44" ht="12.75" customHeight="1" x14ac:dyDescent="0.3">
      <c r="A142" s="48">
        <v>133</v>
      </c>
      <c r="B142" s="48" t="s">
        <v>196</v>
      </c>
      <c r="C142" s="49">
        <v>2100152500</v>
      </c>
      <c r="D142" s="49">
        <f t="shared" si="60"/>
        <v>4853484.2630592743</v>
      </c>
      <c r="E142" s="59">
        <v>440450000</v>
      </c>
      <c r="F142" s="49">
        <f t="shared" si="84"/>
        <v>4927792.7789662294</v>
      </c>
      <c r="G142" s="49">
        <f t="shared" si="61"/>
        <v>9781277</v>
      </c>
      <c r="H142" s="50">
        <v>26228625.355006237</v>
      </c>
      <c r="I142" s="51">
        <f t="shared" si="62"/>
        <v>0.37292373761909925</v>
      </c>
      <c r="J142" s="28">
        <f t="shared" si="63"/>
        <v>314743504</v>
      </c>
      <c r="K142" s="28">
        <f t="shared" si="64"/>
        <v>9781277</v>
      </c>
      <c r="L142" s="52">
        <f t="shared" si="65"/>
        <v>37.29</v>
      </c>
      <c r="M142" s="91"/>
      <c r="N142" s="53">
        <v>11252768</v>
      </c>
      <c r="O142" s="54">
        <v>4.6899999999999997E-2</v>
      </c>
      <c r="P142" s="28">
        <f t="shared" si="66"/>
        <v>11780523</v>
      </c>
      <c r="Q142" s="55">
        <f t="shared" si="67"/>
        <v>44.914755693635549</v>
      </c>
      <c r="R142" s="55">
        <f t="shared" si="68"/>
        <v>0</v>
      </c>
      <c r="S142" s="56">
        <f t="shared" si="69"/>
        <v>0</v>
      </c>
      <c r="T142" s="28">
        <f t="shared" si="70"/>
        <v>0</v>
      </c>
      <c r="U142" s="57">
        <f t="shared" si="71"/>
        <v>1999246</v>
      </c>
      <c r="V142" s="57" t="e">
        <f t="shared" si="57"/>
        <v>#REF!</v>
      </c>
      <c r="W142" s="57">
        <f t="shared" si="72"/>
        <v>0</v>
      </c>
      <c r="X142" s="50" t="e">
        <f t="shared" si="73"/>
        <v>#REF!</v>
      </c>
      <c r="Y142" s="58" t="e">
        <f t="shared" si="74"/>
        <v>#REF!</v>
      </c>
      <c r="AA142" s="28">
        <f t="shared" si="75"/>
        <v>0</v>
      </c>
      <c r="AB142" s="28">
        <f t="shared" si="76"/>
        <v>0</v>
      </c>
      <c r="AC142" s="28" t="e">
        <f t="shared" si="77"/>
        <v>#REF!</v>
      </c>
      <c r="AD142" s="55" t="e">
        <f t="shared" si="78"/>
        <v>#REF!</v>
      </c>
      <c r="AG142" s="61" t="str">
        <f t="shared" si="79"/>
        <v>133</v>
      </c>
      <c r="AH142" s="62" t="str">
        <f t="shared" si="80"/>
        <v>Holbrook</v>
      </c>
      <c r="AI142" s="63">
        <f t="shared" si="81"/>
        <v>0.37292373761909925</v>
      </c>
      <c r="AJ142" s="64">
        <f t="shared" si="58"/>
        <v>37.29</v>
      </c>
      <c r="AK142" s="63">
        <f t="shared" si="82"/>
        <v>4.6899999999999997E-2</v>
      </c>
      <c r="AL142" s="57" t="e">
        <f t="shared" si="59"/>
        <v>#REF!</v>
      </c>
      <c r="AM142" s="65" t="e">
        <f t="shared" si="83"/>
        <v>#REF!</v>
      </c>
      <c r="AR142" s="49"/>
    </row>
    <row r="143" spans="1:44" ht="12.75" customHeight="1" x14ac:dyDescent="0.3">
      <c r="A143" s="48">
        <v>134</v>
      </c>
      <c r="B143" s="48" t="s">
        <v>197</v>
      </c>
      <c r="C143" s="49">
        <v>3809363300</v>
      </c>
      <c r="D143" s="49">
        <f t="shared" si="60"/>
        <v>8803496.3312547747</v>
      </c>
      <c r="E143" s="59">
        <v>1080379000</v>
      </c>
      <c r="F143" s="49">
        <f t="shared" si="84"/>
        <v>12087373.901116487</v>
      </c>
      <c r="G143" s="49">
        <f t="shared" si="61"/>
        <v>20890870</v>
      </c>
      <c r="H143" s="50">
        <v>44367589.100469492</v>
      </c>
      <c r="I143" s="51">
        <f t="shared" si="62"/>
        <v>0.47085880534759406</v>
      </c>
      <c r="J143" s="28">
        <f t="shared" si="63"/>
        <v>532411069</v>
      </c>
      <c r="K143" s="28">
        <f t="shared" si="64"/>
        <v>20890870</v>
      </c>
      <c r="L143" s="52">
        <f t="shared" si="65"/>
        <v>47.09</v>
      </c>
      <c r="M143" s="91"/>
      <c r="N143" s="53">
        <v>24864840</v>
      </c>
      <c r="O143" s="54">
        <v>4.130000000000001E-2</v>
      </c>
      <c r="P143" s="28">
        <f t="shared" si="66"/>
        <v>25891758</v>
      </c>
      <c r="Q143" s="55">
        <f t="shared" si="67"/>
        <v>58.357369703746237</v>
      </c>
      <c r="R143" s="55">
        <f t="shared" si="68"/>
        <v>0</v>
      </c>
      <c r="S143" s="56">
        <f t="shared" si="69"/>
        <v>0</v>
      </c>
      <c r="T143" s="28">
        <f t="shared" si="70"/>
        <v>0</v>
      </c>
      <c r="U143" s="57">
        <f t="shared" si="71"/>
        <v>5000888</v>
      </c>
      <c r="V143" s="57" t="e">
        <f t="shared" si="57"/>
        <v>#REF!</v>
      </c>
      <c r="W143" s="57">
        <f t="shared" si="72"/>
        <v>0</v>
      </c>
      <c r="X143" s="50" t="e">
        <f t="shared" si="73"/>
        <v>#REF!</v>
      </c>
      <c r="Y143" s="58" t="e">
        <f t="shared" si="74"/>
        <v>#REF!</v>
      </c>
      <c r="AA143" s="28">
        <f t="shared" si="75"/>
        <v>0</v>
      </c>
      <c r="AB143" s="28">
        <f t="shared" si="76"/>
        <v>0</v>
      </c>
      <c r="AC143" s="28" t="e">
        <f t="shared" si="77"/>
        <v>#REF!</v>
      </c>
      <c r="AD143" s="55" t="e">
        <f t="shared" si="78"/>
        <v>#REF!</v>
      </c>
      <c r="AG143" s="61" t="str">
        <f t="shared" si="79"/>
        <v>134</v>
      </c>
      <c r="AH143" s="62" t="str">
        <f t="shared" si="80"/>
        <v>Holden</v>
      </c>
      <c r="AI143" s="63">
        <f t="shared" si="81"/>
        <v>0.47085880534759406</v>
      </c>
      <c r="AJ143" s="64">
        <f t="shared" si="58"/>
        <v>47.09</v>
      </c>
      <c r="AK143" s="63">
        <f t="shared" si="82"/>
        <v>4.130000000000001E-2</v>
      </c>
      <c r="AL143" s="57" t="e">
        <f t="shared" si="59"/>
        <v>#REF!</v>
      </c>
      <c r="AM143" s="65" t="e">
        <f t="shared" si="83"/>
        <v>#REF!</v>
      </c>
      <c r="AR143" s="49"/>
    </row>
    <row r="144" spans="1:44" ht="12.75" customHeight="1" x14ac:dyDescent="0.3">
      <c r="A144" s="48">
        <v>135</v>
      </c>
      <c r="B144" s="48" t="s">
        <v>198</v>
      </c>
      <c r="C144" s="49">
        <v>511924500</v>
      </c>
      <c r="D144" s="49">
        <f t="shared" si="60"/>
        <v>1183065.2796044513</v>
      </c>
      <c r="E144" s="59">
        <v>96255000</v>
      </c>
      <c r="F144" s="49">
        <f t="shared" si="84"/>
        <v>1076909.283549539</v>
      </c>
      <c r="G144" s="49">
        <f t="shared" si="61"/>
        <v>2259975</v>
      </c>
      <c r="H144" s="50">
        <v>4511551.5612716004</v>
      </c>
      <c r="I144" s="51">
        <f t="shared" si="62"/>
        <v>0.50093077055801538</v>
      </c>
      <c r="J144" s="28">
        <f t="shared" si="63"/>
        <v>54138619</v>
      </c>
      <c r="K144" s="28">
        <f t="shared" si="64"/>
        <v>2259975</v>
      </c>
      <c r="L144" s="52">
        <f t="shared" si="65"/>
        <v>50.09</v>
      </c>
      <c r="M144" s="91"/>
      <c r="N144" s="53">
        <v>2803518</v>
      </c>
      <c r="O144" s="54">
        <v>3.5099999999999999E-2</v>
      </c>
      <c r="P144" s="28">
        <f t="shared" si="66"/>
        <v>2901921</v>
      </c>
      <c r="Q144" s="55">
        <f t="shared" si="67"/>
        <v>64.322017837740972</v>
      </c>
      <c r="R144" s="55">
        <f t="shared" si="68"/>
        <v>0</v>
      </c>
      <c r="S144" s="56">
        <f t="shared" si="69"/>
        <v>0</v>
      </c>
      <c r="T144" s="28">
        <f t="shared" si="70"/>
        <v>0</v>
      </c>
      <c r="U144" s="57">
        <f t="shared" si="71"/>
        <v>641946</v>
      </c>
      <c r="V144" s="57" t="e">
        <f t="shared" si="57"/>
        <v>#REF!</v>
      </c>
      <c r="W144" s="57">
        <f t="shared" si="72"/>
        <v>0</v>
      </c>
      <c r="X144" s="50" t="e">
        <f t="shared" si="73"/>
        <v>#REF!</v>
      </c>
      <c r="Y144" s="58" t="e">
        <f t="shared" si="74"/>
        <v>#REF!</v>
      </c>
      <c r="AA144" s="28">
        <f t="shared" si="75"/>
        <v>0</v>
      </c>
      <c r="AB144" s="28">
        <f t="shared" si="76"/>
        <v>0</v>
      </c>
      <c r="AC144" s="28" t="e">
        <f t="shared" si="77"/>
        <v>#REF!</v>
      </c>
      <c r="AD144" s="55" t="e">
        <f t="shared" si="78"/>
        <v>#REF!</v>
      </c>
      <c r="AG144" s="61" t="str">
        <f t="shared" si="79"/>
        <v>135</v>
      </c>
      <c r="AH144" s="62" t="str">
        <f t="shared" si="80"/>
        <v>Holland</v>
      </c>
      <c r="AI144" s="63">
        <f t="shared" si="81"/>
        <v>0.50093077055801538</v>
      </c>
      <c r="AJ144" s="64">
        <f t="shared" si="58"/>
        <v>50.09</v>
      </c>
      <c r="AK144" s="63">
        <f t="shared" si="82"/>
        <v>3.5099999999999999E-2</v>
      </c>
      <c r="AL144" s="57" t="e">
        <f t="shared" si="59"/>
        <v>#REF!</v>
      </c>
      <c r="AM144" s="65" t="e">
        <f t="shared" si="83"/>
        <v>#REF!</v>
      </c>
      <c r="AR144" s="49"/>
    </row>
    <row r="145" spans="1:44" ht="12.75" customHeight="1" x14ac:dyDescent="0.3">
      <c r="A145" s="48">
        <v>136</v>
      </c>
      <c r="B145" s="48" t="s">
        <v>199</v>
      </c>
      <c r="C145" s="49">
        <v>3988078200</v>
      </c>
      <c r="D145" s="49">
        <f t="shared" si="60"/>
        <v>9216509.174238421</v>
      </c>
      <c r="E145" s="59">
        <v>1073509000</v>
      </c>
      <c r="F145" s="49">
        <f t="shared" si="84"/>
        <v>12010511.745613029</v>
      </c>
      <c r="G145" s="49">
        <f t="shared" si="61"/>
        <v>21227021</v>
      </c>
      <c r="H145" s="50">
        <v>35673900.235048607</v>
      </c>
      <c r="I145" s="51">
        <f t="shared" si="62"/>
        <v>0.59502944337846875</v>
      </c>
      <c r="J145" s="28">
        <f t="shared" si="63"/>
        <v>428086803</v>
      </c>
      <c r="K145" s="28">
        <f t="shared" si="64"/>
        <v>21227021</v>
      </c>
      <c r="L145" s="52">
        <f t="shared" si="65"/>
        <v>59.5</v>
      </c>
      <c r="M145" s="91"/>
      <c r="N145" s="53">
        <v>26912332</v>
      </c>
      <c r="O145" s="54">
        <v>2.5399999999999999E-2</v>
      </c>
      <c r="P145" s="28">
        <f t="shared" si="66"/>
        <v>27595905</v>
      </c>
      <c r="Q145" s="55">
        <f t="shared" si="67"/>
        <v>77.356007664359041</v>
      </c>
      <c r="R145" s="55">
        <f t="shared" si="68"/>
        <v>0</v>
      </c>
      <c r="S145" s="56">
        <f t="shared" si="69"/>
        <v>0</v>
      </c>
      <c r="T145" s="28">
        <f t="shared" si="70"/>
        <v>0</v>
      </c>
      <c r="U145" s="57">
        <f t="shared" si="71"/>
        <v>6368884</v>
      </c>
      <c r="V145" s="57" t="e">
        <f t="shared" si="57"/>
        <v>#REF!</v>
      </c>
      <c r="W145" s="57">
        <f t="shared" si="72"/>
        <v>0</v>
      </c>
      <c r="X145" s="50" t="e">
        <f t="shared" si="73"/>
        <v>#REF!</v>
      </c>
      <c r="Y145" s="58" t="e">
        <f t="shared" si="74"/>
        <v>#REF!</v>
      </c>
      <c r="AA145" s="28">
        <f t="shared" si="75"/>
        <v>0</v>
      </c>
      <c r="AB145" s="28">
        <f t="shared" si="76"/>
        <v>0</v>
      </c>
      <c r="AC145" s="28" t="e">
        <f t="shared" si="77"/>
        <v>#REF!</v>
      </c>
      <c r="AD145" s="55" t="e">
        <f t="shared" si="78"/>
        <v>#REF!</v>
      </c>
      <c r="AG145" s="61" t="str">
        <f t="shared" si="79"/>
        <v>136</v>
      </c>
      <c r="AH145" s="62" t="str">
        <f t="shared" si="80"/>
        <v>Holliston</v>
      </c>
      <c r="AI145" s="63">
        <f t="shared" si="81"/>
        <v>0.59502944337846875</v>
      </c>
      <c r="AJ145" s="64">
        <f t="shared" si="58"/>
        <v>59.5</v>
      </c>
      <c r="AK145" s="63">
        <f t="shared" si="82"/>
        <v>2.5399999999999999E-2</v>
      </c>
      <c r="AL145" s="57" t="e">
        <f t="shared" si="59"/>
        <v>#REF!</v>
      </c>
      <c r="AM145" s="65" t="e">
        <f t="shared" si="83"/>
        <v>#REF!</v>
      </c>
      <c r="AR145" s="49"/>
    </row>
    <row r="146" spans="1:44" ht="12.75" customHeight="1" x14ac:dyDescent="0.3">
      <c r="A146" s="48">
        <v>137</v>
      </c>
      <c r="B146" s="48" t="s">
        <v>200</v>
      </c>
      <c r="C146" s="49">
        <v>2875783600</v>
      </c>
      <c r="D146" s="49">
        <f t="shared" si="60"/>
        <v>6645979.4927101461</v>
      </c>
      <c r="E146" s="59">
        <v>844219000</v>
      </c>
      <c r="F146" s="49">
        <f t="shared" si="84"/>
        <v>9445195.3503600676</v>
      </c>
      <c r="G146" s="49">
        <f t="shared" si="61"/>
        <v>16091175</v>
      </c>
      <c r="H146" s="50">
        <v>120721754.33999999</v>
      </c>
      <c r="I146" s="51">
        <f t="shared" si="62"/>
        <v>0.13329142777929581</v>
      </c>
      <c r="J146" s="28">
        <f t="shared" si="63"/>
        <v>1448661052</v>
      </c>
      <c r="K146" s="28">
        <f t="shared" si="64"/>
        <v>16091175</v>
      </c>
      <c r="L146" s="52">
        <f t="shared" si="65"/>
        <v>13.33</v>
      </c>
      <c r="M146" s="91"/>
      <c r="N146" s="53">
        <v>13183748</v>
      </c>
      <c r="O146" s="54">
        <v>4.87E-2</v>
      </c>
      <c r="P146" s="28">
        <f t="shared" si="66"/>
        <v>13825797</v>
      </c>
      <c r="Q146" s="55">
        <f t="shared" si="67"/>
        <v>11.452614382210776</v>
      </c>
      <c r="R146" s="55">
        <f t="shared" si="68"/>
        <v>1.8773856177892245</v>
      </c>
      <c r="S146" s="56">
        <f t="shared" si="69"/>
        <v>0</v>
      </c>
      <c r="T146" s="28">
        <f t="shared" si="70"/>
        <v>0</v>
      </c>
      <c r="U146" s="57">
        <f t="shared" si="71"/>
        <v>0</v>
      </c>
      <c r="V146" s="57" t="e">
        <f t="shared" si="57"/>
        <v>#REF!</v>
      </c>
      <c r="W146" s="57">
        <f t="shared" si="72"/>
        <v>0</v>
      </c>
      <c r="X146" s="50" t="e">
        <f t="shared" si="73"/>
        <v>#REF!</v>
      </c>
      <c r="Y146" s="58" t="e">
        <f t="shared" si="74"/>
        <v>#REF!</v>
      </c>
      <c r="AA146" s="28">
        <f t="shared" si="75"/>
        <v>-2265378</v>
      </c>
      <c r="AB146" s="28">
        <f t="shared" si="76"/>
        <v>-2265378</v>
      </c>
      <c r="AC146" s="28">
        <f t="shared" si="77"/>
        <v>0</v>
      </c>
      <c r="AD146" s="55" t="e">
        <f t="shared" si="78"/>
        <v>#REF!</v>
      </c>
      <c r="AG146" s="61" t="str">
        <f t="shared" si="79"/>
        <v>137</v>
      </c>
      <c r="AH146" s="62" t="str">
        <f t="shared" si="80"/>
        <v>Holyoke</v>
      </c>
      <c r="AI146" s="63">
        <f t="shared" si="81"/>
        <v>0.13329142777929581</v>
      </c>
      <c r="AJ146" s="64">
        <f t="shared" si="58"/>
        <v>13.33</v>
      </c>
      <c r="AK146" s="63">
        <f t="shared" si="82"/>
        <v>4.87E-2</v>
      </c>
      <c r="AL146" s="57" t="e">
        <f t="shared" si="59"/>
        <v>#REF!</v>
      </c>
      <c r="AM146" s="65" t="e">
        <f t="shared" si="83"/>
        <v>#REF!</v>
      </c>
      <c r="AR146" s="49"/>
    </row>
    <row r="147" spans="1:44" ht="12.75" customHeight="1" x14ac:dyDescent="0.3">
      <c r="A147" s="48">
        <v>138</v>
      </c>
      <c r="B147" s="48" t="s">
        <v>201</v>
      </c>
      <c r="C147" s="49">
        <v>1155394900</v>
      </c>
      <c r="D147" s="49">
        <f t="shared" si="60"/>
        <v>2670135.128172332</v>
      </c>
      <c r="E147" s="59">
        <v>304851000</v>
      </c>
      <c r="F147" s="49">
        <f t="shared" si="84"/>
        <v>3410699.4130108617</v>
      </c>
      <c r="G147" s="49">
        <f t="shared" si="61"/>
        <v>6080835</v>
      </c>
      <c r="H147" s="50">
        <v>13909103.785842095</v>
      </c>
      <c r="I147" s="51">
        <f t="shared" si="62"/>
        <v>0.43718381095046593</v>
      </c>
      <c r="J147" s="28">
        <f t="shared" si="63"/>
        <v>166909245</v>
      </c>
      <c r="K147" s="28">
        <f t="shared" si="64"/>
        <v>6080835</v>
      </c>
      <c r="L147" s="52">
        <f t="shared" si="65"/>
        <v>43.72</v>
      </c>
      <c r="M147" s="91"/>
      <c r="N147" s="53">
        <v>7649703</v>
      </c>
      <c r="O147" s="54">
        <v>3.8699999999999998E-2</v>
      </c>
      <c r="P147" s="28">
        <f t="shared" si="66"/>
        <v>7945747</v>
      </c>
      <c r="Q147" s="55">
        <f t="shared" si="67"/>
        <v>57.126232734620025</v>
      </c>
      <c r="R147" s="55">
        <f t="shared" si="68"/>
        <v>0</v>
      </c>
      <c r="S147" s="56">
        <f t="shared" si="69"/>
        <v>0</v>
      </c>
      <c r="T147" s="28">
        <f t="shared" si="70"/>
        <v>0</v>
      </c>
      <c r="U147" s="57">
        <f t="shared" si="71"/>
        <v>1864912</v>
      </c>
      <c r="V147" s="57" t="e">
        <f t="shared" si="57"/>
        <v>#REF!</v>
      </c>
      <c r="W147" s="57">
        <f t="shared" si="72"/>
        <v>0</v>
      </c>
      <c r="X147" s="50" t="e">
        <f t="shared" si="73"/>
        <v>#REF!</v>
      </c>
      <c r="Y147" s="58" t="e">
        <f t="shared" si="74"/>
        <v>#REF!</v>
      </c>
      <c r="AA147" s="28">
        <f t="shared" si="75"/>
        <v>0</v>
      </c>
      <c r="AB147" s="28">
        <f t="shared" si="76"/>
        <v>0</v>
      </c>
      <c r="AC147" s="28" t="e">
        <f t="shared" si="77"/>
        <v>#REF!</v>
      </c>
      <c r="AD147" s="55" t="e">
        <f t="shared" si="78"/>
        <v>#REF!</v>
      </c>
      <c r="AG147" s="61" t="str">
        <f t="shared" si="79"/>
        <v>138</v>
      </c>
      <c r="AH147" s="62" t="str">
        <f t="shared" si="80"/>
        <v>Hopedale</v>
      </c>
      <c r="AI147" s="63">
        <f t="shared" si="81"/>
        <v>0.43718381095046593</v>
      </c>
      <c r="AJ147" s="64">
        <f t="shared" si="58"/>
        <v>43.72</v>
      </c>
      <c r="AK147" s="63">
        <f t="shared" si="82"/>
        <v>3.8699999999999998E-2</v>
      </c>
      <c r="AL147" s="57" t="e">
        <f t="shared" si="59"/>
        <v>#REF!</v>
      </c>
      <c r="AM147" s="65" t="e">
        <f t="shared" si="83"/>
        <v>#REF!</v>
      </c>
      <c r="AR147" s="49"/>
    </row>
    <row r="148" spans="1:44" ht="12.75" customHeight="1" x14ac:dyDescent="0.3">
      <c r="A148" s="48">
        <v>139</v>
      </c>
      <c r="B148" s="48" t="s">
        <v>202</v>
      </c>
      <c r="C148" s="49">
        <v>6765955600</v>
      </c>
      <c r="D148" s="49">
        <f t="shared" si="60"/>
        <v>15636225.954618899</v>
      </c>
      <c r="E148" s="59">
        <v>1958768000</v>
      </c>
      <c r="F148" s="49">
        <f t="shared" si="84"/>
        <v>21914866.17339113</v>
      </c>
      <c r="G148" s="49">
        <f t="shared" si="61"/>
        <v>37551092</v>
      </c>
      <c r="H148" s="50">
        <v>56060134.463180996</v>
      </c>
      <c r="I148" s="51">
        <f t="shared" si="62"/>
        <v>0.66983592457600494</v>
      </c>
      <c r="J148" s="28">
        <f t="shared" si="63"/>
        <v>672721614</v>
      </c>
      <c r="K148" s="28">
        <f t="shared" si="64"/>
        <v>37551092</v>
      </c>
      <c r="L148" s="52">
        <f t="shared" si="65"/>
        <v>66.98</v>
      </c>
      <c r="M148" s="91"/>
      <c r="N148" s="53">
        <v>43957310</v>
      </c>
      <c r="O148" s="54">
        <v>7.5300000000000006E-2</v>
      </c>
      <c r="P148" s="28">
        <f t="shared" si="66"/>
        <v>47267295</v>
      </c>
      <c r="Q148" s="55">
        <f t="shared" si="67"/>
        <v>84.315343608467558</v>
      </c>
      <c r="R148" s="55">
        <f t="shared" si="68"/>
        <v>0</v>
      </c>
      <c r="S148" s="56">
        <f t="shared" si="69"/>
        <v>0</v>
      </c>
      <c r="T148" s="28">
        <f t="shared" si="70"/>
        <v>0</v>
      </c>
      <c r="U148" s="57">
        <f t="shared" si="71"/>
        <v>9716203</v>
      </c>
      <c r="V148" s="57" t="e">
        <f t="shared" si="57"/>
        <v>#REF!</v>
      </c>
      <c r="W148" s="57">
        <f t="shared" si="72"/>
        <v>0</v>
      </c>
      <c r="X148" s="50" t="e">
        <f t="shared" si="73"/>
        <v>#REF!</v>
      </c>
      <c r="Y148" s="58" t="e">
        <f t="shared" si="74"/>
        <v>#REF!</v>
      </c>
      <c r="AA148" s="28">
        <f t="shared" si="75"/>
        <v>0</v>
      </c>
      <c r="AB148" s="28">
        <f t="shared" si="76"/>
        <v>0</v>
      </c>
      <c r="AC148" s="28" t="e">
        <f t="shared" si="77"/>
        <v>#REF!</v>
      </c>
      <c r="AD148" s="55" t="e">
        <f t="shared" si="78"/>
        <v>#REF!</v>
      </c>
      <c r="AG148" s="61" t="str">
        <f t="shared" si="79"/>
        <v>139</v>
      </c>
      <c r="AH148" s="62" t="str">
        <f t="shared" si="80"/>
        <v>Hopkinton</v>
      </c>
      <c r="AI148" s="63">
        <f t="shared" si="81"/>
        <v>0.66983592457600494</v>
      </c>
      <c r="AJ148" s="64">
        <f t="shared" si="58"/>
        <v>66.98</v>
      </c>
      <c r="AK148" s="63">
        <f t="shared" si="82"/>
        <v>7.5300000000000006E-2</v>
      </c>
      <c r="AL148" s="57" t="e">
        <f t="shared" si="59"/>
        <v>#REF!</v>
      </c>
      <c r="AM148" s="65" t="e">
        <f t="shared" si="83"/>
        <v>#REF!</v>
      </c>
      <c r="AR148" s="49"/>
    </row>
    <row r="149" spans="1:44" ht="12.75" customHeight="1" x14ac:dyDescent="0.3">
      <c r="A149" s="48">
        <v>140</v>
      </c>
      <c r="B149" s="48" t="s">
        <v>203</v>
      </c>
      <c r="C149" s="49">
        <v>785431700</v>
      </c>
      <c r="D149" s="49">
        <f t="shared" si="60"/>
        <v>1815144.5648151231</v>
      </c>
      <c r="E149" s="59">
        <v>189909000</v>
      </c>
      <c r="F149" s="49">
        <f t="shared" si="84"/>
        <v>2124718.3536399086</v>
      </c>
      <c r="G149" s="49">
        <f t="shared" si="61"/>
        <v>3939863</v>
      </c>
      <c r="H149" s="50">
        <v>8850937.7485424317</v>
      </c>
      <c r="I149" s="51">
        <f t="shared" si="62"/>
        <v>0.44513509324464684</v>
      </c>
      <c r="J149" s="28">
        <f t="shared" si="63"/>
        <v>106211253</v>
      </c>
      <c r="K149" s="28">
        <f t="shared" si="64"/>
        <v>3939863</v>
      </c>
      <c r="L149" s="52">
        <f t="shared" si="65"/>
        <v>44.51</v>
      </c>
      <c r="M149" s="91"/>
      <c r="N149" s="53">
        <v>4565847</v>
      </c>
      <c r="O149" s="54">
        <v>3.5299999999999998E-2</v>
      </c>
      <c r="P149" s="28">
        <f t="shared" si="66"/>
        <v>4727021</v>
      </c>
      <c r="Q149" s="55">
        <f t="shared" si="67"/>
        <v>53.407007644793836</v>
      </c>
      <c r="R149" s="55">
        <f t="shared" si="68"/>
        <v>0</v>
      </c>
      <c r="S149" s="56">
        <f t="shared" si="69"/>
        <v>0</v>
      </c>
      <c r="T149" s="28">
        <f t="shared" si="70"/>
        <v>0</v>
      </c>
      <c r="U149" s="57">
        <f t="shared" si="71"/>
        <v>787158</v>
      </c>
      <c r="V149" s="57" t="e">
        <f t="shared" si="57"/>
        <v>#REF!</v>
      </c>
      <c r="W149" s="57">
        <f t="shared" si="72"/>
        <v>0</v>
      </c>
      <c r="X149" s="50" t="e">
        <f t="shared" si="73"/>
        <v>#REF!</v>
      </c>
      <c r="Y149" s="58" t="e">
        <f t="shared" si="74"/>
        <v>#REF!</v>
      </c>
      <c r="AA149" s="28">
        <f t="shared" si="75"/>
        <v>0</v>
      </c>
      <c r="AB149" s="28">
        <f t="shared" si="76"/>
        <v>0</v>
      </c>
      <c r="AC149" s="28" t="e">
        <f t="shared" si="77"/>
        <v>#REF!</v>
      </c>
      <c r="AD149" s="55" t="e">
        <f t="shared" si="78"/>
        <v>#REF!</v>
      </c>
      <c r="AG149" s="61" t="str">
        <f t="shared" si="79"/>
        <v>140</v>
      </c>
      <c r="AH149" s="62" t="str">
        <f t="shared" si="80"/>
        <v>Hubbardston</v>
      </c>
      <c r="AI149" s="63">
        <f t="shared" si="81"/>
        <v>0.44513509324464684</v>
      </c>
      <c r="AJ149" s="64">
        <f t="shared" si="58"/>
        <v>44.51</v>
      </c>
      <c r="AK149" s="63">
        <f t="shared" si="82"/>
        <v>3.5299999999999998E-2</v>
      </c>
      <c r="AL149" s="57" t="e">
        <f t="shared" si="59"/>
        <v>#REF!</v>
      </c>
      <c r="AM149" s="65" t="e">
        <f t="shared" si="83"/>
        <v>#REF!</v>
      </c>
      <c r="AR149" s="49"/>
    </row>
    <row r="150" spans="1:44" ht="12.75" customHeight="1" x14ac:dyDescent="0.3">
      <c r="A150" s="48">
        <v>141</v>
      </c>
      <c r="B150" s="48" t="s">
        <v>204</v>
      </c>
      <c r="C150" s="49">
        <v>4286457700</v>
      </c>
      <c r="D150" s="49">
        <f t="shared" si="60"/>
        <v>9906068.7217805609</v>
      </c>
      <c r="E150" s="59">
        <v>976544000</v>
      </c>
      <c r="F150" s="49">
        <f t="shared" si="84"/>
        <v>10925658.920519464</v>
      </c>
      <c r="G150" s="49">
        <f t="shared" si="61"/>
        <v>20831728</v>
      </c>
      <c r="H150" s="50">
        <v>42024654.11266423</v>
      </c>
      <c r="I150" s="51">
        <f t="shared" si="62"/>
        <v>0.49570254508584544</v>
      </c>
      <c r="J150" s="28">
        <f t="shared" si="63"/>
        <v>504295849</v>
      </c>
      <c r="K150" s="28">
        <f t="shared" si="64"/>
        <v>20831728</v>
      </c>
      <c r="L150" s="52">
        <f t="shared" si="65"/>
        <v>49.57</v>
      </c>
      <c r="M150" s="91"/>
      <c r="N150" s="53">
        <v>25234927</v>
      </c>
      <c r="O150" s="54">
        <v>2.7000000000000003E-2</v>
      </c>
      <c r="P150" s="28">
        <f t="shared" si="66"/>
        <v>25916270</v>
      </c>
      <c r="Q150" s="55">
        <f t="shared" si="67"/>
        <v>61.669204773276334</v>
      </c>
      <c r="R150" s="55">
        <f t="shared" si="68"/>
        <v>0</v>
      </c>
      <c r="S150" s="56">
        <f t="shared" si="69"/>
        <v>0</v>
      </c>
      <c r="T150" s="28">
        <f t="shared" si="70"/>
        <v>0</v>
      </c>
      <c r="U150" s="57">
        <f t="shared" si="71"/>
        <v>5084542</v>
      </c>
      <c r="V150" s="57" t="e">
        <f t="shared" si="57"/>
        <v>#REF!</v>
      </c>
      <c r="W150" s="57">
        <f t="shared" si="72"/>
        <v>0</v>
      </c>
      <c r="X150" s="50" t="e">
        <f t="shared" si="73"/>
        <v>#REF!</v>
      </c>
      <c r="Y150" s="58" t="e">
        <f t="shared" si="74"/>
        <v>#REF!</v>
      </c>
      <c r="AA150" s="28">
        <f t="shared" si="75"/>
        <v>0</v>
      </c>
      <c r="AB150" s="28">
        <f t="shared" si="76"/>
        <v>0</v>
      </c>
      <c r="AC150" s="28" t="e">
        <f t="shared" si="77"/>
        <v>#REF!</v>
      </c>
      <c r="AD150" s="55" t="e">
        <f t="shared" si="78"/>
        <v>#REF!</v>
      </c>
      <c r="AG150" s="61" t="str">
        <f t="shared" si="79"/>
        <v>141</v>
      </c>
      <c r="AH150" s="62" t="str">
        <f t="shared" si="80"/>
        <v>Hudson</v>
      </c>
      <c r="AI150" s="63">
        <f t="shared" si="81"/>
        <v>0.49570254508584544</v>
      </c>
      <c r="AJ150" s="64">
        <f t="shared" si="58"/>
        <v>49.57</v>
      </c>
      <c r="AK150" s="63">
        <f t="shared" si="82"/>
        <v>2.7000000000000003E-2</v>
      </c>
      <c r="AL150" s="57" t="e">
        <f t="shared" si="59"/>
        <v>#REF!</v>
      </c>
      <c r="AM150" s="65" t="e">
        <f t="shared" si="83"/>
        <v>#REF!</v>
      </c>
      <c r="AR150" s="49"/>
    </row>
    <row r="151" spans="1:44" ht="12.75" customHeight="1" x14ac:dyDescent="0.3">
      <c r="A151" s="48">
        <v>142</v>
      </c>
      <c r="B151" s="48" t="s">
        <v>205</v>
      </c>
      <c r="C151" s="49">
        <v>3356024500</v>
      </c>
      <c r="D151" s="49">
        <f t="shared" si="60"/>
        <v>7755823.4924327489</v>
      </c>
      <c r="E151" s="59">
        <v>605662000</v>
      </c>
      <c r="F151" s="49">
        <f t="shared" si="84"/>
        <v>6776198.955827551</v>
      </c>
      <c r="G151" s="49">
        <f t="shared" si="61"/>
        <v>14532022</v>
      </c>
      <c r="H151" s="50">
        <v>10469817.630829999</v>
      </c>
      <c r="I151" s="51">
        <f t="shared" si="62"/>
        <v>1.387991893689553</v>
      </c>
      <c r="J151" s="28">
        <f t="shared" si="63"/>
        <v>125637812</v>
      </c>
      <c r="K151" s="28">
        <f t="shared" si="64"/>
        <v>14532022</v>
      </c>
      <c r="L151" s="52">
        <f t="shared" si="65"/>
        <v>138.80000000000001</v>
      </c>
      <c r="M151" s="91"/>
      <c r="N151" s="53">
        <v>8920823</v>
      </c>
      <c r="O151" s="54">
        <v>5.5199999999999999E-2</v>
      </c>
      <c r="P151" s="28">
        <f t="shared" si="66"/>
        <v>9413252</v>
      </c>
      <c r="Q151" s="55">
        <f t="shared" si="67"/>
        <v>89.908461941889243</v>
      </c>
      <c r="R151" s="55">
        <f t="shared" si="68"/>
        <v>48.891538058110768</v>
      </c>
      <c r="S151" s="56">
        <f t="shared" si="69"/>
        <v>0.02</v>
      </c>
      <c r="T151" s="28">
        <f t="shared" si="70"/>
        <v>178416</v>
      </c>
      <c r="U151" s="57">
        <f t="shared" si="71"/>
        <v>0</v>
      </c>
      <c r="V151" s="57" t="e">
        <f t="shared" si="57"/>
        <v>#REF!</v>
      </c>
      <c r="W151" s="57">
        <f t="shared" si="72"/>
        <v>0</v>
      </c>
      <c r="X151" s="50" t="e">
        <f t="shared" si="73"/>
        <v>#REF!</v>
      </c>
      <c r="Y151" s="58" t="e">
        <f t="shared" si="74"/>
        <v>#REF!</v>
      </c>
      <c r="AA151" s="28">
        <f t="shared" si="75"/>
        <v>-5118770</v>
      </c>
      <c r="AB151" s="28">
        <f t="shared" si="76"/>
        <v>-4940354</v>
      </c>
      <c r="AC151" s="28">
        <f t="shared" si="77"/>
        <v>0</v>
      </c>
      <c r="AD151" s="55" t="e">
        <f t="shared" si="78"/>
        <v>#REF!</v>
      </c>
      <c r="AG151" s="61" t="str">
        <f t="shared" si="79"/>
        <v>142</v>
      </c>
      <c r="AH151" s="62" t="str">
        <f t="shared" si="80"/>
        <v>Hull</v>
      </c>
      <c r="AI151" s="63">
        <f t="shared" si="81"/>
        <v>1.387991893689553</v>
      </c>
      <c r="AJ151" s="64">
        <f t="shared" si="58"/>
        <v>138.80000000000001</v>
      </c>
      <c r="AK151" s="63">
        <f t="shared" si="82"/>
        <v>5.5199999999999999E-2</v>
      </c>
      <c r="AL151" s="57" t="e">
        <f t="shared" si="59"/>
        <v>#REF!</v>
      </c>
      <c r="AM151" s="65" t="e">
        <f t="shared" si="83"/>
        <v>#REF!</v>
      </c>
      <c r="AR151" s="49"/>
    </row>
    <row r="152" spans="1:44" ht="12.75" customHeight="1" x14ac:dyDescent="0.3">
      <c r="A152" s="48">
        <v>143</v>
      </c>
      <c r="B152" s="48" t="s">
        <v>206</v>
      </c>
      <c r="C152" s="49">
        <v>304919300</v>
      </c>
      <c r="D152" s="49">
        <f t="shared" si="60"/>
        <v>704673.12447693665</v>
      </c>
      <c r="E152" s="59">
        <v>75167000</v>
      </c>
      <c r="F152" s="49">
        <f t="shared" si="84"/>
        <v>840974.9116053005</v>
      </c>
      <c r="G152" s="49">
        <f t="shared" si="61"/>
        <v>1545648</v>
      </c>
      <c r="H152" s="50">
        <v>4774529.7099555237</v>
      </c>
      <c r="I152" s="51">
        <f t="shared" si="62"/>
        <v>0.32372780020137276</v>
      </c>
      <c r="J152" s="28">
        <f t="shared" si="63"/>
        <v>57294357</v>
      </c>
      <c r="K152" s="28">
        <f t="shared" si="64"/>
        <v>1545648</v>
      </c>
      <c r="L152" s="52">
        <f t="shared" si="65"/>
        <v>32.369999999999997</v>
      </c>
      <c r="M152" s="91"/>
      <c r="N152" s="53">
        <v>1871554</v>
      </c>
      <c r="O152" s="54">
        <v>3.8600000000000002E-2</v>
      </c>
      <c r="P152" s="28">
        <f t="shared" si="66"/>
        <v>1943796</v>
      </c>
      <c r="Q152" s="55">
        <f t="shared" si="67"/>
        <v>40.71177933916568</v>
      </c>
      <c r="R152" s="55">
        <f t="shared" si="68"/>
        <v>0</v>
      </c>
      <c r="S152" s="56">
        <f t="shared" si="69"/>
        <v>0</v>
      </c>
      <c r="T152" s="28">
        <f t="shared" si="70"/>
        <v>0</v>
      </c>
      <c r="U152" s="57">
        <f t="shared" si="71"/>
        <v>398148</v>
      </c>
      <c r="V152" s="57" t="e">
        <f t="shared" si="57"/>
        <v>#REF!</v>
      </c>
      <c r="W152" s="57">
        <f t="shared" si="72"/>
        <v>0</v>
      </c>
      <c r="X152" s="50" t="e">
        <f t="shared" si="73"/>
        <v>#REF!</v>
      </c>
      <c r="Y152" s="58" t="e">
        <f t="shared" si="74"/>
        <v>#REF!</v>
      </c>
      <c r="AA152" s="28">
        <f t="shared" si="75"/>
        <v>0</v>
      </c>
      <c r="AB152" s="28">
        <f t="shared" si="76"/>
        <v>0</v>
      </c>
      <c r="AC152" s="28" t="e">
        <f t="shared" si="77"/>
        <v>#REF!</v>
      </c>
      <c r="AD152" s="55" t="e">
        <f t="shared" si="78"/>
        <v>#REF!</v>
      </c>
      <c r="AG152" s="61" t="str">
        <f t="shared" si="79"/>
        <v>143</v>
      </c>
      <c r="AH152" s="62" t="str">
        <f t="shared" si="80"/>
        <v>Huntington</v>
      </c>
      <c r="AI152" s="63">
        <f t="shared" si="81"/>
        <v>0.32372780020137276</v>
      </c>
      <c r="AJ152" s="64">
        <f t="shared" si="58"/>
        <v>32.369999999999997</v>
      </c>
      <c r="AK152" s="63">
        <f t="shared" si="82"/>
        <v>3.8600000000000002E-2</v>
      </c>
      <c r="AL152" s="57" t="e">
        <f t="shared" si="59"/>
        <v>#REF!</v>
      </c>
      <c r="AM152" s="65" t="e">
        <f t="shared" si="83"/>
        <v>#REF!</v>
      </c>
      <c r="AR152" s="49"/>
    </row>
    <row r="153" spans="1:44" ht="12.75" customHeight="1" x14ac:dyDescent="0.3">
      <c r="A153" s="48">
        <v>144</v>
      </c>
      <c r="B153" s="48" t="s">
        <v>207</v>
      </c>
      <c r="C153" s="49">
        <v>4844015900</v>
      </c>
      <c r="D153" s="49">
        <f t="shared" si="60"/>
        <v>11194594.173832092</v>
      </c>
      <c r="E153" s="59">
        <v>1051897000</v>
      </c>
      <c r="F153" s="49">
        <f t="shared" si="84"/>
        <v>11768714.816247566</v>
      </c>
      <c r="G153" s="49">
        <f t="shared" si="61"/>
        <v>22963309</v>
      </c>
      <c r="H153" s="50">
        <v>22166707.028032258</v>
      </c>
      <c r="I153" s="51">
        <f t="shared" si="62"/>
        <v>1.0359368656318844</v>
      </c>
      <c r="J153" s="28">
        <f t="shared" si="63"/>
        <v>266000484</v>
      </c>
      <c r="K153" s="28">
        <f t="shared" si="64"/>
        <v>22963309</v>
      </c>
      <c r="L153" s="52">
        <f t="shared" si="65"/>
        <v>103.59</v>
      </c>
      <c r="M153" s="91"/>
      <c r="N153" s="53">
        <v>17665622</v>
      </c>
      <c r="O153" s="54">
        <v>4.1099999999999998E-2</v>
      </c>
      <c r="P153" s="28">
        <f t="shared" si="66"/>
        <v>18391679</v>
      </c>
      <c r="Q153" s="55">
        <f t="shared" si="67"/>
        <v>82.969829378543608</v>
      </c>
      <c r="R153" s="55">
        <f t="shared" si="68"/>
        <v>20.620170621456396</v>
      </c>
      <c r="S153" s="56">
        <f t="shared" si="69"/>
        <v>0.02</v>
      </c>
      <c r="T153" s="28">
        <f t="shared" si="70"/>
        <v>353312</v>
      </c>
      <c r="U153" s="57">
        <f t="shared" si="71"/>
        <v>0</v>
      </c>
      <c r="V153" s="57" t="e">
        <f t="shared" si="57"/>
        <v>#REF!</v>
      </c>
      <c r="W153" s="57">
        <f t="shared" si="72"/>
        <v>0</v>
      </c>
      <c r="X153" s="50" t="e">
        <f t="shared" si="73"/>
        <v>#REF!</v>
      </c>
      <c r="Y153" s="58" t="e">
        <f t="shared" si="74"/>
        <v>#REF!</v>
      </c>
      <c r="AA153" s="28">
        <f t="shared" si="75"/>
        <v>-4571630</v>
      </c>
      <c r="AB153" s="28">
        <f t="shared" si="76"/>
        <v>-4218318</v>
      </c>
      <c r="AC153" s="28">
        <f t="shared" si="77"/>
        <v>0</v>
      </c>
      <c r="AD153" s="55" t="e">
        <f t="shared" si="78"/>
        <v>#REF!</v>
      </c>
      <c r="AG153" s="61" t="str">
        <f t="shared" si="79"/>
        <v>144</v>
      </c>
      <c r="AH153" s="62" t="str">
        <f t="shared" si="80"/>
        <v>Ipswich</v>
      </c>
      <c r="AI153" s="63">
        <f t="shared" si="81"/>
        <v>1.0359368656318844</v>
      </c>
      <c r="AJ153" s="64">
        <f t="shared" si="58"/>
        <v>103.59</v>
      </c>
      <c r="AK153" s="63">
        <f t="shared" si="82"/>
        <v>4.1099999999999998E-2</v>
      </c>
      <c r="AL153" s="57" t="e">
        <f t="shared" si="59"/>
        <v>#REF!</v>
      </c>
      <c r="AM153" s="65" t="e">
        <f t="shared" si="83"/>
        <v>#REF!</v>
      </c>
      <c r="AR153" s="49"/>
    </row>
    <row r="154" spans="1:44" ht="12.75" customHeight="1" x14ac:dyDescent="0.3">
      <c r="A154" s="48">
        <v>145</v>
      </c>
      <c r="B154" s="48" t="s">
        <v>208</v>
      </c>
      <c r="C154" s="49">
        <v>3439041400</v>
      </c>
      <c r="D154" s="49">
        <f t="shared" si="60"/>
        <v>7947676.8067601444</v>
      </c>
      <c r="E154" s="59">
        <v>761629000</v>
      </c>
      <c r="F154" s="49">
        <f t="shared" si="84"/>
        <v>8521171.2713163141</v>
      </c>
      <c r="G154" s="49">
        <f t="shared" si="61"/>
        <v>16468848</v>
      </c>
      <c r="H154" s="50">
        <v>32161830.351198561</v>
      </c>
      <c r="I154" s="51">
        <f t="shared" si="62"/>
        <v>0.51206190133349372</v>
      </c>
      <c r="J154" s="28">
        <f t="shared" si="63"/>
        <v>385941964</v>
      </c>
      <c r="K154" s="28">
        <f t="shared" si="64"/>
        <v>16468848</v>
      </c>
      <c r="L154" s="52">
        <f t="shared" si="65"/>
        <v>51.21</v>
      </c>
      <c r="M154" s="91"/>
      <c r="N154" s="53">
        <v>19131445</v>
      </c>
      <c r="O154" s="54">
        <v>4.8300000000000003E-2</v>
      </c>
      <c r="P154" s="28">
        <f t="shared" si="66"/>
        <v>20055494</v>
      </c>
      <c r="Q154" s="55">
        <f t="shared" si="67"/>
        <v>62.358061655693675</v>
      </c>
      <c r="R154" s="55">
        <f t="shared" si="68"/>
        <v>0</v>
      </c>
      <c r="S154" s="56">
        <f t="shared" si="69"/>
        <v>0</v>
      </c>
      <c r="T154" s="28">
        <f t="shared" si="70"/>
        <v>0</v>
      </c>
      <c r="U154" s="57">
        <f t="shared" si="71"/>
        <v>3586646</v>
      </c>
      <c r="V154" s="57" t="e">
        <f t="shared" si="57"/>
        <v>#REF!</v>
      </c>
      <c r="W154" s="57">
        <f t="shared" si="72"/>
        <v>0</v>
      </c>
      <c r="X154" s="50" t="e">
        <f t="shared" si="73"/>
        <v>#REF!</v>
      </c>
      <c r="Y154" s="58" t="e">
        <f t="shared" si="74"/>
        <v>#REF!</v>
      </c>
      <c r="AA154" s="28">
        <f t="shared" si="75"/>
        <v>0</v>
      </c>
      <c r="AB154" s="28">
        <f t="shared" si="76"/>
        <v>0</v>
      </c>
      <c r="AC154" s="28" t="e">
        <f t="shared" si="77"/>
        <v>#REF!</v>
      </c>
      <c r="AD154" s="55" t="e">
        <f t="shared" si="78"/>
        <v>#REF!</v>
      </c>
      <c r="AG154" s="61" t="str">
        <f t="shared" si="79"/>
        <v>145</v>
      </c>
      <c r="AH154" s="62" t="str">
        <f t="shared" si="80"/>
        <v>Kingston</v>
      </c>
      <c r="AI154" s="63">
        <f t="shared" si="81"/>
        <v>0.51206190133349372</v>
      </c>
      <c r="AJ154" s="64">
        <f t="shared" si="58"/>
        <v>51.21</v>
      </c>
      <c r="AK154" s="63">
        <f t="shared" si="82"/>
        <v>4.8300000000000003E-2</v>
      </c>
      <c r="AL154" s="57" t="e">
        <f t="shared" si="59"/>
        <v>#REF!</v>
      </c>
      <c r="AM154" s="65" t="e">
        <f t="shared" si="83"/>
        <v>#REF!</v>
      </c>
      <c r="AR154" s="49"/>
    </row>
    <row r="155" spans="1:44" ht="12.75" customHeight="1" x14ac:dyDescent="0.3">
      <c r="A155" s="48">
        <v>146</v>
      </c>
      <c r="B155" s="48" t="s">
        <v>209</v>
      </c>
      <c r="C155" s="49">
        <v>3028818400</v>
      </c>
      <c r="D155" s="49">
        <f t="shared" si="60"/>
        <v>6999645.2353171352</v>
      </c>
      <c r="E155" s="59">
        <v>634160000</v>
      </c>
      <c r="F155" s="49">
        <f t="shared" si="84"/>
        <v>7095037.0500833793</v>
      </c>
      <c r="G155" s="49">
        <f t="shared" si="61"/>
        <v>14094682</v>
      </c>
      <c r="H155" s="50">
        <v>23484598.373475946</v>
      </c>
      <c r="I155" s="51">
        <f t="shared" si="62"/>
        <v>0.60016704462439785</v>
      </c>
      <c r="J155" s="28">
        <f t="shared" si="63"/>
        <v>281815180</v>
      </c>
      <c r="K155" s="28">
        <f t="shared" si="64"/>
        <v>14094682</v>
      </c>
      <c r="L155" s="52">
        <f t="shared" si="65"/>
        <v>60.02</v>
      </c>
      <c r="M155" s="91"/>
      <c r="N155" s="53">
        <v>16148606</v>
      </c>
      <c r="O155" s="54">
        <v>4.5400000000000003E-2</v>
      </c>
      <c r="P155" s="28">
        <f t="shared" si="66"/>
        <v>16881753</v>
      </c>
      <c r="Q155" s="55">
        <f t="shared" si="67"/>
        <v>71.884358980848688</v>
      </c>
      <c r="R155" s="55">
        <f t="shared" si="68"/>
        <v>0</v>
      </c>
      <c r="S155" s="56">
        <f t="shared" si="69"/>
        <v>0</v>
      </c>
      <c r="T155" s="28">
        <f t="shared" si="70"/>
        <v>0</v>
      </c>
      <c r="U155" s="57">
        <f t="shared" si="71"/>
        <v>2787071</v>
      </c>
      <c r="V155" s="57" t="e">
        <f t="shared" si="57"/>
        <v>#REF!</v>
      </c>
      <c r="W155" s="57">
        <f t="shared" si="72"/>
        <v>0</v>
      </c>
      <c r="X155" s="50" t="e">
        <f t="shared" si="73"/>
        <v>#REF!</v>
      </c>
      <c r="Y155" s="58" t="e">
        <f t="shared" si="74"/>
        <v>#REF!</v>
      </c>
      <c r="AA155" s="28">
        <f t="shared" si="75"/>
        <v>0</v>
      </c>
      <c r="AB155" s="28">
        <f t="shared" si="76"/>
        <v>0</v>
      </c>
      <c r="AC155" s="28" t="e">
        <f t="shared" si="77"/>
        <v>#REF!</v>
      </c>
      <c r="AD155" s="55" t="e">
        <f t="shared" si="78"/>
        <v>#REF!</v>
      </c>
      <c r="AG155" s="61" t="str">
        <f t="shared" si="79"/>
        <v>146</v>
      </c>
      <c r="AH155" s="62" t="str">
        <f t="shared" si="80"/>
        <v>Lakeville</v>
      </c>
      <c r="AI155" s="63">
        <f t="shared" si="81"/>
        <v>0.60016704462439785</v>
      </c>
      <c r="AJ155" s="64">
        <f t="shared" si="58"/>
        <v>60.02</v>
      </c>
      <c r="AK155" s="63">
        <f t="shared" si="82"/>
        <v>4.5400000000000003E-2</v>
      </c>
      <c r="AL155" s="57" t="e">
        <f t="shared" si="59"/>
        <v>#REF!</v>
      </c>
      <c r="AM155" s="65" t="e">
        <f t="shared" si="83"/>
        <v>#REF!</v>
      </c>
      <c r="AR155" s="49"/>
    </row>
    <row r="156" spans="1:44" ht="12.75" customHeight="1" x14ac:dyDescent="0.3">
      <c r="A156" s="48">
        <v>147</v>
      </c>
      <c r="B156" s="48" t="s">
        <v>210</v>
      </c>
      <c r="C156" s="49">
        <v>1497422000</v>
      </c>
      <c r="D156" s="49">
        <f t="shared" si="60"/>
        <v>3460564.9409548803</v>
      </c>
      <c r="E156" s="59">
        <v>398121000</v>
      </c>
      <c r="F156" s="49">
        <f t="shared" si="84"/>
        <v>4454212.2578154486</v>
      </c>
      <c r="G156" s="49">
        <f t="shared" si="61"/>
        <v>7914777</v>
      </c>
      <c r="H156" s="50">
        <v>14497169.594756927</v>
      </c>
      <c r="I156" s="51">
        <f t="shared" si="62"/>
        <v>0.54595325992892241</v>
      </c>
      <c r="J156" s="28">
        <f t="shared" si="63"/>
        <v>173966035</v>
      </c>
      <c r="K156" s="28">
        <f t="shared" si="64"/>
        <v>7914777</v>
      </c>
      <c r="L156" s="52">
        <f t="shared" si="65"/>
        <v>54.6</v>
      </c>
      <c r="M156" s="91"/>
      <c r="N156" s="53">
        <v>9374860</v>
      </c>
      <c r="O156" s="54">
        <v>4.8599999999999997E-2</v>
      </c>
      <c r="P156" s="28">
        <f t="shared" si="66"/>
        <v>9830478</v>
      </c>
      <c r="Q156" s="55">
        <f t="shared" si="67"/>
        <v>67.809636465557446</v>
      </c>
      <c r="R156" s="55">
        <f t="shared" si="68"/>
        <v>0</v>
      </c>
      <c r="S156" s="56">
        <f t="shared" si="69"/>
        <v>0</v>
      </c>
      <c r="T156" s="28">
        <f t="shared" si="70"/>
        <v>0</v>
      </c>
      <c r="U156" s="57">
        <f t="shared" si="71"/>
        <v>1915701</v>
      </c>
      <c r="V156" s="57" t="e">
        <f t="shared" si="57"/>
        <v>#REF!</v>
      </c>
      <c r="W156" s="57">
        <f t="shared" si="72"/>
        <v>0</v>
      </c>
      <c r="X156" s="50" t="e">
        <f t="shared" si="73"/>
        <v>#REF!</v>
      </c>
      <c r="Y156" s="58" t="e">
        <f t="shared" si="74"/>
        <v>#REF!</v>
      </c>
      <c r="AA156" s="28">
        <f t="shared" si="75"/>
        <v>0</v>
      </c>
      <c r="AB156" s="28">
        <f t="shared" si="76"/>
        <v>0</v>
      </c>
      <c r="AC156" s="28" t="e">
        <f t="shared" si="77"/>
        <v>#REF!</v>
      </c>
      <c r="AD156" s="55" t="e">
        <f t="shared" si="78"/>
        <v>#REF!</v>
      </c>
      <c r="AG156" s="61" t="str">
        <f t="shared" si="79"/>
        <v>147</v>
      </c>
      <c r="AH156" s="62" t="str">
        <f t="shared" si="80"/>
        <v>Lancaster</v>
      </c>
      <c r="AI156" s="63">
        <f t="shared" si="81"/>
        <v>0.54595325992892241</v>
      </c>
      <c r="AJ156" s="64">
        <f t="shared" si="58"/>
        <v>54.6</v>
      </c>
      <c r="AK156" s="63">
        <f t="shared" si="82"/>
        <v>4.8599999999999997E-2</v>
      </c>
      <c r="AL156" s="57" t="e">
        <f t="shared" si="59"/>
        <v>#REF!</v>
      </c>
      <c r="AM156" s="65" t="e">
        <f t="shared" si="83"/>
        <v>#REF!</v>
      </c>
      <c r="AR156" s="49"/>
    </row>
    <row r="157" spans="1:44" ht="12.75" customHeight="1" x14ac:dyDescent="0.3">
      <c r="A157" s="48">
        <v>148</v>
      </c>
      <c r="B157" s="48" t="s">
        <v>211</v>
      </c>
      <c r="C157" s="49">
        <v>604416400</v>
      </c>
      <c r="D157" s="49">
        <f t="shared" si="60"/>
        <v>1396815.4625604281</v>
      </c>
      <c r="E157" s="59">
        <v>117112000</v>
      </c>
      <c r="F157" s="49">
        <f t="shared" si="84"/>
        <v>1310259.2074702987</v>
      </c>
      <c r="G157" s="49">
        <f t="shared" si="61"/>
        <v>2707075</v>
      </c>
      <c r="H157" s="50">
        <v>5545015.4916696008</v>
      </c>
      <c r="I157" s="51">
        <f t="shared" si="62"/>
        <v>0.48819971811925478</v>
      </c>
      <c r="J157" s="28">
        <f t="shared" si="63"/>
        <v>66540186</v>
      </c>
      <c r="K157" s="28">
        <f t="shared" si="64"/>
        <v>2707075</v>
      </c>
      <c r="L157" s="52">
        <f t="shared" si="65"/>
        <v>48.82</v>
      </c>
      <c r="M157" s="91"/>
      <c r="N157" s="53">
        <v>3118809</v>
      </c>
      <c r="O157" s="54">
        <v>4.2700000000000002E-2</v>
      </c>
      <c r="P157" s="28">
        <f t="shared" si="66"/>
        <v>3251982</v>
      </c>
      <c r="Q157" s="55">
        <f t="shared" si="67"/>
        <v>58.646941652111238</v>
      </c>
      <c r="R157" s="55">
        <f t="shared" si="68"/>
        <v>0</v>
      </c>
      <c r="S157" s="56">
        <f t="shared" si="69"/>
        <v>0</v>
      </c>
      <c r="T157" s="28">
        <f t="shared" si="70"/>
        <v>0</v>
      </c>
      <c r="U157" s="57">
        <f t="shared" si="71"/>
        <v>544907</v>
      </c>
      <c r="V157" s="57" t="e">
        <f t="shared" si="57"/>
        <v>#REF!</v>
      </c>
      <c r="W157" s="57">
        <f t="shared" si="72"/>
        <v>0</v>
      </c>
      <c r="X157" s="50" t="e">
        <f t="shared" si="73"/>
        <v>#REF!</v>
      </c>
      <c r="Y157" s="58" t="e">
        <f t="shared" si="74"/>
        <v>#REF!</v>
      </c>
      <c r="AA157" s="28">
        <f t="shared" si="75"/>
        <v>0</v>
      </c>
      <c r="AB157" s="28">
        <f t="shared" si="76"/>
        <v>0</v>
      </c>
      <c r="AC157" s="28" t="e">
        <f t="shared" si="77"/>
        <v>#REF!</v>
      </c>
      <c r="AD157" s="55" t="e">
        <f t="shared" si="78"/>
        <v>#REF!</v>
      </c>
      <c r="AG157" s="61" t="str">
        <f t="shared" si="79"/>
        <v>148</v>
      </c>
      <c r="AH157" s="62" t="str">
        <f t="shared" si="80"/>
        <v>Lanesborough</v>
      </c>
      <c r="AI157" s="63">
        <f t="shared" si="81"/>
        <v>0.48819971811925478</v>
      </c>
      <c r="AJ157" s="64">
        <f t="shared" si="58"/>
        <v>48.82</v>
      </c>
      <c r="AK157" s="63">
        <f t="shared" si="82"/>
        <v>4.2700000000000002E-2</v>
      </c>
      <c r="AL157" s="57" t="e">
        <f t="shared" si="59"/>
        <v>#REF!</v>
      </c>
      <c r="AM157" s="65" t="e">
        <f t="shared" si="83"/>
        <v>#REF!</v>
      </c>
      <c r="AR157" s="49"/>
    </row>
    <row r="158" spans="1:44" ht="12.75" customHeight="1" x14ac:dyDescent="0.3">
      <c r="A158" s="48">
        <v>149</v>
      </c>
      <c r="B158" s="48" t="s">
        <v>212</v>
      </c>
      <c r="C158" s="49">
        <v>8313946000</v>
      </c>
      <c r="D158" s="49">
        <f t="shared" si="60"/>
        <v>19213655.234524444</v>
      </c>
      <c r="E158" s="59">
        <v>1888521000</v>
      </c>
      <c r="F158" s="49">
        <f t="shared" si="84"/>
        <v>21128936.648259923</v>
      </c>
      <c r="G158" s="49">
        <f t="shared" si="61"/>
        <v>40342592</v>
      </c>
      <c r="H158" s="50">
        <v>369331665.62346822</v>
      </c>
      <c r="I158" s="51">
        <f t="shared" si="62"/>
        <v>0.10923133799507208</v>
      </c>
      <c r="J158" s="28">
        <f t="shared" si="63"/>
        <v>4431979987</v>
      </c>
      <c r="K158" s="28">
        <f t="shared" si="64"/>
        <v>40342592</v>
      </c>
      <c r="L158" s="52">
        <f t="shared" si="65"/>
        <v>10.92</v>
      </c>
      <c r="M158" s="91"/>
      <c r="N158" s="53">
        <v>16871120</v>
      </c>
      <c r="O158" s="54">
        <v>4.9799999999999997E-2</v>
      </c>
      <c r="P158" s="28">
        <f t="shared" si="66"/>
        <v>17711302</v>
      </c>
      <c r="Q158" s="55">
        <f t="shared" si="67"/>
        <v>4.7955005347569042</v>
      </c>
      <c r="R158" s="55">
        <f t="shared" si="68"/>
        <v>6.1244994652430957</v>
      </c>
      <c r="S158" s="56">
        <f t="shared" si="69"/>
        <v>0.01</v>
      </c>
      <c r="T158" s="28">
        <f t="shared" si="70"/>
        <v>168711</v>
      </c>
      <c r="U158" s="57">
        <f t="shared" si="71"/>
        <v>0</v>
      </c>
      <c r="V158" s="57" t="e">
        <f t="shared" si="57"/>
        <v>#REF!</v>
      </c>
      <c r="W158" s="57">
        <f t="shared" si="72"/>
        <v>0</v>
      </c>
      <c r="X158" s="50" t="e">
        <f t="shared" si="73"/>
        <v>#REF!</v>
      </c>
      <c r="Y158" s="58" t="e">
        <f t="shared" si="74"/>
        <v>#REF!</v>
      </c>
      <c r="AA158" s="28">
        <f t="shared" si="75"/>
        <v>-22631290</v>
      </c>
      <c r="AB158" s="28">
        <f t="shared" si="76"/>
        <v>-22462579</v>
      </c>
      <c r="AC158" s="28">
        <f t="shared" si="77"/>
        <v>0</v>
      </c>
      <c r="AD158" s="55" t="e">
        <f t="shared" si="78"/>
        <v>#REF!</v>
      </c>
      <c r="AG158" s="61" t="str">
        <f t="shared" si="79"/>
        <v>149</v>
      </c>
      <c r="AH158" s="62" t="str">
        <f t="shared" si="80"/>
        <v>Lawrence</v>
      </c>
      <c r="AI158" s="63">
        <f t="shared" si="81"/>
        <v>0.10923133799507208</v>
      </c>
      <c r="AJ158" s="64">
        <f t="shared" si="58"/>
        <v>10.92</v>
      </c>
      <c r="AK158" s="63">
        <f t="shared" si="82"/>
        <v>4.9799999999999997E-2</v>
      </c>
      <c r="AL158" s="57" t="e">
        <f t="shared" si="59"/>
        <v>#REF!</v>
      </c>
      <c r="AM158" s="65" t="e">
        <f t="shared" si="83"/>
        <v>#REF!</v>
      </c>
      <c r="AR158" s="49"/>
    </row>
    <row r="159" spans="1:44" ht="12.75" customHeight="1" x14ac:dyDescent="0.3">
      <c r="A159" s="48">
        <v>150</v>
      </c>
      <c r="B159" s="48" t="s">
        <v>213</v>
      </c>
      <c r="C159" s="49">
        <v>1447405100</v>
      </c>
      <c r="D159" s="49">
        <f t="shared" si="60"/>
        <v>3344975.1268642321</v>
      </c>
      <c r="E159" s="59">
        <v>235111000</v>
      </c>
      <c r="F159" s="49">
        <f t="shared" si="84"/>
        <v>2630442.2478272887</v>
      </c>
      <c r="G159" s="49">
        <f t="shared" si="61"/>
        <v>5975417</v>
      </c>
      <c r="H159" s="50">
        <v>8801759.2699999996</v>
      </c>
      <c r="I159" s="51">
        <f t="shared" si="62"/>
        <v>0.67888893762030833</v>
      </c>
      <c r="J159" s="28">
        <f t="shared" si="63"/>
        <v>105621111</v>
      </c>
      <c r="K159" s="28">
        <f t="shared" si="64"/>
        <v>5975417</v>
      </c>
      <c r="L159" s="52">
        <f t="shared" si="65"/>
        <v>67.89</v>
      </c>
      <c r="M159" s="91"/>
      <c r="N159" s="53">
        <v>7067255</v>
      </c>
      <c r="O159" s="54">
        <v>3.2500000000000001E-2</v>
      </c>
      <c r="P159" s="28">
        <f t="shared" si="66"/>
        <v>7296941</v>
      </c>
      <c r="Q159" s="55">
        <f t="shared" si="67"/>
        <v>82.903210326042014</v>
      </c>
      <c r="R159" s="55">
        <f t="shared" si="68"/>
        <v>0</v>
      </c>
      <c r="S159" s="56">
        <f t="shared" si="69"/>
        <v>0</v>
      </c>
      <c r="T159" s="28">
        <f t="shared" si="70"/>
        <v>0</v>
      </c>
      <c r="U159" s="57">
        <f t="shared" si="71"/>
        <v>1321524</v>
      </c>
      <c r="V159" s="57" t="e">
        <f t="shared" si="57"/>
        <v>#REF!</v>
      </c>
      <c r="W159" s="57">
        <f t="shared" si="72"/>
        <v>0</v>
      </c>
      <c r="X159" s="50" t="e">
        <f t="shared" si="73"/>
        <v>#REF!</v>
      </c>
      <c r="Y159" s="58" t="e">
        <f t="shared" si="74"/>
        <v>#REF!</v>
      </c>
      <c r="AA159" s="28">
        <f t="shared" si="75"/>
        <v>0</v>
      </c>
      <c r="AB159" s="28">
        <f t="shared" si="76"/>
        <v>0</v>
      </c>
      <c r="AC159" s="28" t="e">
        <f t="shared" si="77"/>
        <v>#REF!</v>
      </c>
      <c r="AD159" s="55" t="e">
        <f t="shared" si="78"/>
        <v>#REF!</v>
      </c>
      <c r="AG159" s="61" t="str">
        <f t="shared" si="79"/>
        <v>150</v>
      </c>
      <c r="AH159" s="62" t="str">
        <f t="shared" si="80"/>
        <v>Lee</v>
      </c>
      <c r="AI159" s="63">
        <f t="shared" si="81"/>
        <v>0.67888893762030833</v>
      </c>
      <c r="AJ159" s="64">
        <f t="shared" si="58"/>
        <v>67.89</v>
      </c>
      <c r="AK159" s="63">
        <f t="shared" si="82"/>
        <v>3.2500000000000001E-2</v>
      </c>
      <c r="AL159" s="57" t="e">
        <f t="shared" si="59"/>
        <v>#REF!</v>
      </c>
      <c r="AM159" s="65" t="e">
        <f t="shared" si="83"/>
        <v>#REF!</v>
      </c>
      <c r="AR159" s="49"/>
    </row>
    <row r="160" spans="1:44" ht="12.75" customHeight="1" x14ac:dyDescent="0.3">
      <c r="A160" s="48">
        <v>151</v>
      </c>
      <c r="B160" s="48" t="s">
        <v>214</v>
      </c>
      <c r="C160" s="49">
        <v>1756545600</v>
      </c>
      <c r="D160" s="49">
        <f t="shared" si="60"/>
        <v>4059403.5085290284</v>
      </c>
      <c r="E160" s="59">
        <v>438664000</v>
      </c>
      <c r="F160" s="49">
        <f t="shared" si="84"/>
        <v>4907810.8561526667</v>
      </c>
      <c r="G160" s="49">
        <f t="shared" si="61"/>
        <v>8967214</v>
      </c>
      <c r="H160" s="50">
        <v>21685353.440000005</v>
      </c>
      <c r="I160" s="51">
        <f t="shared" si="62"/>
        <v>0.41351477276175758</v>
      </c>
      <c r="J160" s="28">
        <f t="shared" si="63"/>
        <v>260224241</v>
      </c>
      <c r="K160" s="28">
        <f t="shared" si="64"/>
        <v>8967214</v>
      </c>
      <c r="L160" s="52">
        <f t="shared" si="65"/>
        <v>41.35</v>
      </c>
      <c r="M160" s="91"/>
      <c r="N160" s="53">
        <v>10610635</v>
      </c>
      <c r="O160" s="54">
        <v>0.1084</v>
      </c>
      <c r="P160" s="28">
        <f t="shared" si="66"/>
        <v>11760828</v>
      </c>
      <c r="Q160" s="55">
        <f t="shared" si="67"/>
        <v>54.233969635497893</v>
      </c>
      <c r="R160" s="55">
        <f t="shared" si="68"/>
        <v>0</v>
      </c>
      <c r="S160" s="56">
        <f t="shared" si="69"/>
        <v>0</v>
      </c>
      <c r="T160" s="28">
        <f t="shared" si="70"/>
        <v>0</v>
      </c>
      <c r="U160" s="57">
        <f t="shared" si="71"/>
        <v>2793614</v>
      </c>
      <c r="V160" s="57" t="e">
        <f t="shared" si="57"/>
        <v>#REF!</v>
      </c>
      <c r="W160" s="57">
        <f t="shared" si="72"/>
        <v>0</v>
      </c>
      <c r="X160" s="50" t="e">
        <f t="shared" si="73"/>
        <v>#REF!</v>
      </c>
      <c r="Y160" s="58" t="e">
        <f t="shared" si="74"/>
        <v>#REF!</v>
      </c>
      <c r="AA160" s="28">
        <f t="shared" si="75"/>
        <v>0</v>
      </c>
      <c r="AB160" s="28">
        <f t="shared" si="76"/>
        <v>0</v>
      </c>
      <c r="AC160" s="28" t="e">
        <f t="shared" si="77"/>
        <v>#REF!</v>
      </c>
      <c r="AD160" s="55" t="e">
        <f t="shared" si="78"/>
        <v>#REF!</v>
      </c>
      <c r="AG160" s="61" t="str">
        <f t="shared" si="79"/>
        <v>151</v>
      </c>
      <c r="AH160" s="62" t="str">
        <f t="shared" si="80"/>
        <v>Leicester</v>
      </c>
      <c r="AI160" s="63">
        <f t="shared" si="81"/>
        <v>0.41351477276175758</v>
      </c>
      <c r="AJ160" s="64">
        <f t="shared" si="58"/>
        <v>41.35</v>
      </c>
      <c r="AK160" s="63">
        <f t="shared" si="82"/>
        <v>0.1084</v>
      </c>
      <c r="AL160" s="57" t="e">
        <f t="shared" si="59"/>
        <v>#REF!</v>
      </c>
      <c r="AM160" s="65" t="e">
        <f t="shared" si="83"/>
        <v>#REF!</v>
      </c>
      <c r="AR160" s="49"/>
    </row>
    <row r="161" spans="1:44" ht="12.75" customHeight="1" x14ac:dyDescent="0.3">
      <c r="A161" s="48">
        <v>152</v>
      </c>
      <c r="B161" s="48" t="s">
        <v>215</v>
      </c>
      <c r="C161" s="49">
        <v>1921336000</v>
      </c>
      <c r="D161" s="49">
        <f t="shared" si="60"/>
        <v>4440236.6209355053</v>
      </c>
      <c r="E161" s="59">
        <v>358888000</v>
      </c>
      <c r="F161" s="49">
        <f t="shared" si="84"/>
        <v>4015270.0530312913</v>
      </c>
      <c r="G161" s="49">
        <f t="shared" si="61"/>
        <v>8455507</v>
      </c>
      <c r="H161" s="50">
        <v>6520538.4500000002</v>
      </c>
      <c r="I161" s="51">
        <f t="shared" si="62"/>
        <v>1.2967498105927127</v>
      </c>
      <c r="J161" s="28">
        <f t="shared" si="63"/>
        <v>78246461</v>
      </c>
      <c r="K161" s="28">
        <f t="shared" si="64"/>
        <v>8455507</v>
      </c>
      <c r="L161" s="52">
        <f t="shared" si="65"/>
        <v>129.66999999999999</v>
      </c>
      <c r="M161" s="91"/>
      <c r="N161" s="53">
        <v>5629478</v>
      </c>
      <c r="O161" s="54">
        <v>3.9199999999999999E-2</v>
      </c>
      <c r="P161" s="28">
        <f t="shared" si="66"/>
        <v>5850154</v>
      </c>
      <c r="Q161" s="55">
        <f t="shared" si="67"/>
        <v>89.718878967733104</v>
      </c>
      <c r="R161" s="55">
        <f t="shared" si="68"/>
        <v>39.951121032266883</v>
      </c>
      <c r="S161" s="56">
        <f t="shared" si="69"/>
        <v>0.02</v>
      </c>
      <c r="T161" s="28">
        <f t="shared" si="70"/>
        <v>112590</v>
      </c>
      <c r="U161" s="57">
        <f t="shared" si="71"/>
        <v>0</v>
      </c>
      <c r="V161" s="57" t="e">
        <f t="shared" si="57"/>
        <v>#REF!</v>
      </c>
      <c r="W161" s="57">
        <f t="shared" si="72"/>
        <v>0</v>
      </c>
      <c r="X161" s="50" t="e">
        <f t="shared" si="73"/>
        <v>#REF!</v>
      </c>
      <c r="Y161" s="58" t="e">
        <f t="shared" si="74"/>
        <v>#REF!</v>
      </c>
      <c r="AA161" s="28">
        <f t="shared" si="75"/>
        <v>-2605353</v>
      </c>
      <c r="AB161" s="28">
        <f t="shared" si="76"/>
        <v>-2492763</v>
      </c>
      <c r="AC161" s="28">
        <f t="shared" si="77"/>
        <v>0</v>
      </c>
      <c r="AD161" s="55" t="e">
        <f t="shared" si="78"/>
        <v>#REF!</v>
      </c>
      <c r="AG161" s="61" t="str">
        <f t="shared" si="79"/>
        <v>152</v>
      </c>
      <c r="AH161" s="62" t="str">
        <f t="shared" si="80"/>
        <v>Lenox</v>
      </c>
      <c r="AI161" s="63">
        <f t="shared" si="81"/>
        <v>1.2967498105927127</v>
      </c>
      <c r="AJ161" s="64">
        <f t="shared" si="58"/>
        <v>129.66999999999999</v>
      </c>
      <c r="AK161" s="63">
        <f t="shared" si="82"/>
        <v>3.9199999999999999E-2</v>
      </c>
      <c r="AL161" s="57" t="e">
        <f t="shared" si="59"/>
        <v>#REF!</v>
      </c>
      <c r="AM161" s="65" t="e">
        <f t="shared" si="83"/>
        <v>#REF!</v>
      </c>
      <c r="AR161" s="49"/>
    </row>
    <row r="162" spans="1:44" ht="12.75" customHeight="1" x14ac:dyDescent="0.3">
      <c r="A162" s="48">
        <v>153</v>
      </c>
      <c r="B162" s="48" t="s">
        <v>216</v>
      </c>
      <c r="C162" s="49">
        <v>6393443100</v>
      </c>
      <c r="D162" s="49">
        <f t="shared" si="60"/>
        <v>14775343.920317642</v>
      </c>
      <c r="E162" s="59">
        <v>1538724000</v>
      </c>
      <c r="F162" s="49">
        <f t="shared" si="84"/>
        <v>17215377.491252203</v>
      </c>
      <c r="G162" s="49">
        <f t="shared" si="61"/>
        <v>31990721</v>
      </c>
      <c r="H162" s="50">
        <v>111313888.00000001</v>
      </c>
      <c r="I162" s="51">
        <f t="shared" si="62"/>
        <v>0.28739200089749806</v>
      </c>
      <c r="J162" s="28">
        <f t="shared" si="63"/>
        <v>1335766656</v>
      </c>
      <c r="K162" s="28">
        <f t="shared" si="64"/>
        <v>31990721</v>
      </c>
      <c r="L162" s="52">
        <f t="shared" si="65"/>
        <v>28.74</v>
      </c>
      <c r="M162" s="91"/>
      <c r="N162" s="53">
        <v>36964269</v>
      </c>
      <c r="O162" s="54">
        <v>3.4000000000000002E-2</v>
      </c>
      <c r="P162" s="28">
        <f t="shared" si="66"/>
        <v>38221054</v>
      </c>
      <c r="Q162" s="55">
        <f t="shared" si="67"/>
        <v>34.336285154283708</v>
      </c>
      <c r="R162" s="55">
        <f t="shared" si="68"/>
        <v>0</v>
      </c>
      <c r="S162" s="56">
        <f t="shared" si="69"/>
        <v>0</v>
      </c>
      <c r="T162" s="28">
        <f t="shared" si="70"/>
        <v>0</v>
      </c>
      <c r="U162" s="57">
        <f t="shared" si="71"/>
        <v>6230333</v>
      </c>
      <c r="V162" s="57" t="e">
        <f t="shared" si="57"/>
        <v>#REF!</v>
      </c>
      <c r="W162" s="57">
        <f t="shared" si="72"/>
        <v>0</v>
      </c>
      <c r="X162" s="50" t="e">
        <f t="shared" si="73"/>
        <v>#REF!</v>
      </c>
      <c r="Y162" s="58" t="e">
        <f t="shared" si="74"/>
        <v>#REF!</v>
      </c>
      <c r="AA162" s="28">
        <f t="shared" si="75"/>
        <v>0</v>
      </c>
      <c r="AB162" s="28">
        <f t="shared" si="76"/>
        <v>0</v>
      </c>
      <c r="AC162" s="28" t="e">
        <f t="shared" si="77"/>
        <v>#REF!</v>
      </c>
      <c r="AD162" s="55" t="e">
        <f t="shared" si="78"/>
        <v>#REF!</v>
      </c>
      <c r="AG162" s="61" t="str">
        <f t="shared" si="79"/>
        <v>153</v>
      </c>
      <c r="AH162" s="62" t="str">
        <f t="shared" si="80"/>
        <v>Leominster</v>
      </c>
      <c r="AI162" s="63">
        <f t="shared" si="81"/>
        <v>0.28739200089749806</v>
      </c>
      <c r="AJ162" s="64">
        <f t="shared" si="58"/>
        <v>28.74</v>
      </c>
      <c r="AK162" s="63">
        <f t="shared" si="82"/>
        <v>3.4000000000000002E-2</v>
      </c>
      <c r="AL162" s="57" t="e">
        <f t="shared" si="59"/>
        <v>#REF!</v>
      </c>
      <c r="AM162" s="65" t="e">
        <f t="shared" si="83"/>
        <v>#REF!</v>
      </c>
      <c r="AR162" s="49"/>
    </row>
    <row r="163" spans="1:44" ht="12.75" customHeight="1" x14ac:dyDescent="0.3">
      <c r="A163" s="48">
        <v>154</v>
      </c>
      <c r="B163" s="48" t="s">
        <v>217</v>
      </c>
      <c r="C163" s="49">
        <v>421128100</v>
      </c>
      <c r="D163" s="49">
        <f t="shared" si="60"/>
        <v>973233.42285003222</v>
      </c>
      <c r="E163" s="59">
        <v>86529000</v>
      </c>
      <c r="F163" s="49">
        <f t="shared" si="84"/>
        <v>968093.9524830716</v>
      </c>
      <c r="G163" s="49">
        <f t="shared" si="61"/>
        <v>1941327</v>
      </c>
      <c r="H163" s="50">
        <v>2664836.6507646609</v>
      </c>
      <c r="I163" s="51">
        <f t="shared" si="62"/>
        <v>0.72849756079531047</v>
      </c>
      <c r="J163" s="28">
        <f t="shared" si="63"/>
        <v>31978040</v>
      </c>
      <c r="K163" s="28">
        <f t="shared" si="64"/>
        <v>1941327</v>
      </c>
      <c r="L163" s="52">
        <f t="shared" si="65"/>
        <v>72.849999999999994</v>
      </c>
      <c r="M163" s="91"/>
      <c r="N163" s="53">
        <v>2186270</v>
      </c>
      <c r="O163" s="54">
        <v>4.6300000000000001E-2</v>
      </c>
      <c r="P163" s="28">
        <f t="shared" si="66"/>
        <v>2287494</v>
      </c>
      <c r="Q163" s="55">
        <f t="shared" si="67"/>
        <v>85.839933166020344</v>
      </c>
      <c r="R163" s="55">
        <f t="shared" si="68"/>
        <v>0</v>
      </c>
      <c r="S163" s="56">
        <f t="shared" si="69"/>
        <v>0</v>
      </c>
      <c r="T163" s="28">
        <f t="shared" si="70"/>
        <v>0</v>
      </c>
      <c r="U163" s="57">
        <f t="shared" si="71"/>
        <v>346167</v>
      </c>
      <c r="V163" s="57" t="e">
        <f t="shared" si="57"/>
        <v>#REF!</v>
      </c>
      <c r="W163" s="57">
        <f t="shared" si="72"/>
        <v>0</v>
      </c>
      <c r="X163" s="50" t="e">
        <f t="shared" si="73"/>
        <v>#REF!</v>
      </c>
      <c r="Y163" s="58" t="e">
        <f t="shared" si="74"/>
        <v>#REF!</v>
      </c>
      <c r="AA163" s="28">
        <f t="shared" si="75"/>
        <v>0</v>
      </c>
      <c r="AB163" s="28">
        <f t="shared" si="76"/>
        <v>0</v>
      </c>
      <c r="AC163" s="28" t="e">
        <f t="shared" si="77"/>
        <v>#REF!</v>
      </c>
      <c r="AD163" s="55" t="e">
        <f t="shared" si="78"/>
        <v>#REF!</v>
      </c>
      <c r="AG163" s="61" t="str">
        <f t="shared" si="79"/>
        <v>154</v>
      </c>
      <c r="AH163" s="62" t="str">
        <f t="shared" si="80"/>
        <v>Leverett</v>
      </c>
      <c r="AI163" s="63">
        <f t="shared" si="81"/>
        <v>0.72849756079531047</v>
      </c>
      <c r="AJ163" s="64">
        <f t="shared" si="58"/>
        <v>72.849999999999994</v>
      </c>
      <c r="AK163" s="63">
        <f t="shared" si="82"/>
        <v>4.6300000000000001E-2</v>
      </c>
      <c r="AL163" s="57" t="e">
        <f t="shared" si="59"/>
        <v>#REF!</v>
      </c>
      <c r="AM163" s="65" t="e">
        <f t="shared" si="83"/>
        <v>#REF!</v>
      </c>
      <c r="AR163" s="49"/>
    </row>
    <row r="164" spans="1:44" ht="12.75" customHeight="1" x14ac:dyDescent="0.3">
      <c r="A164" s="48">
        <v>155</v>
      </c>
      <c r="B164" s="48" t="s">
        <v>218</v>
      </c>
      <c r="C164" s="49">
        <v>18712550500</v>
      </c>
      <c r="D164" s="49">
        <f t="shared" si="60"/>
        <v>43244987.86323943</v>
      </c>
      <c r="E164" s="59">
        <v>5161461000</v>
      </c>
      <c r="F164" s="49">
        <f t="shared" si="84"/>
        <v>57746873.072348312</v>
      </c>
      <c r="G164" s="49">
        <f t="shared" si="61"/>
        <v>100991861</v>
      </c>
      <c r="H164" s="50">
        <v>96483660.024698824</v>
      </c>
      <c r="I164" s="51">
        <f t="shared" si="62"/>
        <v>1.0467250203210277</v>
      </c>
      <c r="J164" s="28">
        <f t="shared" si="63"/>
        <v>1157803920</v>
      </c>
      <c r="K164" s="28">
        <f t="shared" si="64"/>
        <v>100991861</v>
      </c>
      <c r="L164" s="52">
        <f t="shared" si="65"/>
        <v>104.67</v>
      </c>
      <c r="M164" s="91"/>
      <c r="N164" s="53">
        <v>76849193</v>
      </c>
      <c r="O164" s="54">
        <v>5.7099999999999998E-2</v>
      </c>
      <c r="P164" s="28">
        <f t="shared" si="66"/>
        <v>81237282</v>
      </c>
      <c r="Q164" s="55">
        <f t="shared" si="67"/>
        <v>84.197968836592736</v>
      </c>
      <c r="R164" s="55">
        <f t="shared" si="68"/>
        <v>20.472031163407266</v>
      </c>
      <c r="S164" s="56">
        <f t="shared" si="69"/>
        <v>0.02</v>
      </c>
      <c r="T164" s="28">
        <f t="shared" si="70"/>
        <v>1536984</v>
      </c>
      <c r="U164" s="57">
        <f t="shared" si="71"/>
        <v>0</v>
      </c>
      <c r="V164" s="57" t="e">
        <f t="shared" si="57"/>
        <v>#REF!</v>
      </c>
      <c r="W164" s="57">
        <f t="shared" si="72"/>
        <v>0</v>
      </c>
      <c r="X164" s="50" t="e">
        <f t="shared" si="73"/>
        <v>#REF!</v>
      </c>
      <c r="Y164" s="58" t="e">
        <f t="shared" si="74"/>
        <v>#REF!</v>
      </c>
      <c r="AA164" s="28">
        <f t="shared" si="75"/>
        <v>-19754579</v>
      </c>
      <c r="AB164" s="28">
        <f t="shared" si="76"/>
        <v>-18217595</v>
      </c>
      <c r="AC164" s="28">
        <f t="shared" si="77"/>
        <v>0</v>
      </c>
      <c r="AD164" s="55" t="e">
        <f t="shared" si="78"/>
        <v>#REF!</v>
      </c>
      <c r="AG164" s="61" t="str">
        <f t="shared" si="79"/>
        <v>155</v>
      </c>
      <c r="AH164" s="62" t="str">
        <f t="shared" si="80"/>
        <v>Lexington</v>
      </c>
      <c r="AI164" s="63">
        <f t="shared" si="81"/>
        <v>1.0467250203210277</v>
      </c>
      <c r="AJ164" s="64">
        <f t="shared" si="58"/>
        <v>104.67</v>
      </c>
      <c r="AK164" s="63">
        <f t="shared" si="82"/>
        <v>5.7099999999999998E-2</v>
      </c>
      <c r="AL164" s="57" t="e">
        <f t="shared" si="59"/>
        <v>#REF!</v>
      </c>
      <c r="AM164" s="65" t="e">
        <f t="shared" si="83"/>
        <v>#REF!</v>
      </c>
      <c r="AR164" s="49"/>
    </row>
    <row r="165" spans="1:44" ht="12.75" customHeight="1" x14ac:dyDescent="0.3">
      <c r="A165" s="48">
        <v>156</v>
      </c>
      <c r="B165" s="48" t="s">
        <v>219</v>
      </c>
      <c r="C165" s="49">
        <v>124635700</v>
      </c>
      <c r="D165" s="49">
        <f t="shared" si="60"/>
        <v>288034.99201385456</v>
      </c>
      <c r="E165" s="59">
        <v>37823000</v>
      </c>
      <c r="F165" s="49">
        <f t="shared" si="84"/>
        <v>423167.00256292365</v>
      </c>
      <c r="G165" s="49">
        <f t="shared" si="61"/>
        <v>711202</v>
      </c>
      <c r="H165" s="50">
        <v>1196156.1518449145</v>
      </c>
      <c r="I165" s="51">
        <f t="shared" si="62"/>
        <v>0.59457287320143271</v>
      </c>
      <c r="J165" s="28">
        <f t="shared" si="63"/>
        <v>14353874</v>
      </c>
      <c r="K165" s="28">
        <f t="shared" si="64"/>
        <v>711202</v>
      </c>
      <c r="L165" s="52">
        <f t="shared" si="65"/>
        <v>59.46</v>
      </c>
      <c r="M165" s="91"/>
      <c r="N165" s="53">
        <v>595075</v>
      </c>
      <c r="O165" s="54">
        <v>3.8300000000000001E-2</v>
      </c>
      <c r="P165" s="28">
        <f t="shared" si="66"/>
        <v>617866</v>
      </c>
      <c r="Q165" s="55">
        <f t="shared" si="67"/>
        <v>51.654292714795005</v>
      </c>
      <c r="R165" s="55">
        <f t="shared" si="68"/>
        <v>7.8057072852049956</v>
      </c>
      <c r="S165" s="56">
        <f t="shared" si="69"/>
        <v>0.02</v>
      </c>
      <c r="T165" s="28">
        <f t="shared" si="70"/>
        <v>11902</v>
      </c>
      <c r="U165" s="57">
        <f t="shared" si="71"/>
        <v>0</v>
      </c>
      <c r="V165" s="57" t="e">
        <f t="shared" si="57"/>
        <v>#REF!</v>
      </c>
      <c r="W165" s="57">
        <f t="shared" si="72"/>
        <v>0</v>
      </c>
      <c r="X165" s="50" t="e">
        <f t="shared" si="73"/>
        <v>#REF!</v>
      </c>
      <c r="Y165" s="58" t="e">
        <f t="shared" si="74"/>
        <v>#REF!</v>
      </c>
      <c r="AA165" s="28">
        <f t="shared" si="75"/>
        <v>-93336</v>
      </c>
      <c r="AB165" s="28">
        <f t="shared" si="76"/>
        <v>-81434</v>
      </c>
      <c r="AC165" s="28">
        <f t="shared" si="77"/>
        <v>0</v>
      </c>
      <c r="AD165" s="55" t="e">
        <f t="shared" si="78"/>
        <v>#REF!</v>
      </c>
      <c r="AG165" s="61" t="str">
        <f t="shared" si="79"/>
        <v>156</v>
      </c>
      <c r="AH165" s="62" t="str">
        <f t="shared" si="80"/>
        <v>Leyden</v>
      </c>
      <c r="AI165" s="63">
        <f t="shared" si="81"/>
        <v>0.59457287320143271</v>
      </c>
      <c r="AJ165" s="64">
        <f t="shared" si="58"/>
        <v>59.46</v>
      </c>
      <c r="AK165" s="63">
        <f t="shared" si="82"/>
        <v>3.8300000000000001E-2</v>
      </c>
      <c r="AL165" s="57" t="e">
        <f t="shared" si="59"/>
        <v>#REF!</v>
      </c>
      <c r="AM165" s="65" t="e">
        <f t="shared" si="83"/>
        <v>#REF!</v>
      </c>
      <c r="AR165" s="49"/>
    </row>
    <row r="166" spans="1:44" ht="12.75" customHeight="1" x14ac:dyDescent="0.3">
      <c r="A166" s="48">
        <v>157</v>
      </c>
      <c r="B166" s="48" t="s">
        <v>220</v>
      </c>
      <c r="C166" s="49">
        <v>3054044300</v>
      </c>
      <c r="D166" s="49">
        <f t="shared" si="60"/>
        <v>7057942.6726087155</v>
      </c>
      <c r="E166" s="59">
        <v>1224127000</v>
      </c>
      <c r="F166" s="49">
        <f t="shared" si="84"/>
        <v>13695638.98544124</v>
      </c>
      <c r="G166" s="49">
        <f t="shared" si="61"/>
        <v>20753582</v>
      </c>
      <c r="H166" s="50">
        <v>10931034.405081738</v>
      </c>
      <c r="I166" s="51">
        <f t="shared" si="62"/>
        <v>1.8985926885704294</v>
      </c>
      <c r="J166" s="28">
        <f t="shared" si="63"/>
        <v>131172413</v>
      </c>
      <c r="K166" s="28">
        <f t="shared" si="64"/>
        <v>20753582</v>
      </c>
      <c r="L166" s="52">
        <f t="shared" si="65"/>
        <v>189.86</v>
      </c>
      <c r="M166" s="91"/>
      <c r="N166" s="53">
        <v>8413415</v>
      </c>
      <c r="O166" s="54">
        <v>6.7699999999999996E-2</v>
      </c>
      <c r="P166" s="28">
        <f t="shared" si="66"/>
        <v>8983003</v>
      </c>
      <c r="Q166" s="55">
        <f t="shared" si="67"/>
        <v>82.17889238207762</v>
      </c>
      <c r="R166" s="55">
        <f t="shared" si="68"/>
        <v>107.68110761792239</v>
      </c>
      <c r="S166" s="56">
        <f t="shared" si="69"/>
        <v>0.02</v>
      </c>
      <c r="T166" s="28">
        <f t="shared" si="70"/>
        <v>168268</v>
      </c>
      <c r="U166" s="57">
        <f t="shared" si="71"/>
        <v>0</v>
      </c>
      <c r="V166" s="57" t="e">
        <f t="shared" si="57"/>
        <v>#REF!</v>
      </c>
      <c r="W166" s="57">
        <f t="shared" si="72"/>
        <v>11602311</v>
      </c>
      <c r="X166" s="50" t="e">
        <f t="shared" si="73"/>
        <v>#REF!</v>
      </c>
      <c r="Y166" s="58" t="e">
        <f t="shared" si="74"/>
        <v>#REF!</v>
      </c>
      <c r="AA166" s="28">
        <f t="shared" si="75"/>
        <v>-11770579</v>
      </c>
      <c r="AB166" s="28">
        <f t="shared" si="76"/>
        <v>0</v>
      </c>
      <c r="AC166" s="28">
        <f t="shared" si="77"/>
        <v>0</v>
      </c>
      <c r="AD166" s="55" t="e">
        <f t="shared" si="78"/>
        <v>#REF!</v>
      </c>
      <c r="AG166" s="61" t="str">
        <f t="shared" si="79"/>
        <v>157</v>
      </c>
      <c r="AH166" s="62" t="str">
        <f t="shared" si="80"/>
        <v>Lincoln</v>
      </c>
      <c r="AI166" s="63">
        <f t="shared" si="81"/>
        <v>1.8985926885704294</v>
      </c>
      <c r="AJ166" s="64">
        <f t="shared" si="58"/>
        <v>189.86</v>
      </c>
      <c r="AK166" s="63">
        <f t="shared" si="82"/>
        <v>6.7699999999999996E-2</v>
      </c>
      <c r="AL166" s="57" t="e">
        <f t="shared" si="59"/>
        <v>#REF!</v>
      </c>
      <c r="AM166" s="65" t="e">
        <f t="shared" si="83"/>
        <v>#REF!</v>
      </c>
      <c r="AR166" s="49"/>
    </row>
    <row r="167" spans="1:44" ht="12.75" customHeight="1" x14ac:dyDescent="0.3">
      <c r="A167" s="48">
        <v>158</v>
      </c>
      <c r="B167" s="48" t="s">
        <v>221</v>
      </c>
      <c r="C167" s="49">
        <v>3200868200</v>
      </c>
      <c r="D167" s="49">
        <f t="shared" si="60"/>
        <v>7397254.9311666004</v>
      </c>
      <c r="E167" s="59">
        <v>760380000</v>
      </c>
      <c r="F167" s="49">
        <f t="shared" si="84"/>
        <v>8507197.3510508388</v>
      </c>
      <c r="G167" s="49">
        <f t="shared" si="61"/>
        <v>15904452</v>
      </c>
      <c r="H167" s="50">
        <v>21447390.943719961</v>
      </c>
      <c r="I167" s="51">
        <f t="shared" si="62"/>
        <v>0.74155649243000366</v>
      </c>
      <c r="J167" s="28">
        <f t="shared" si="63"/>
        <v>257368691</v>
      </c>
      <c r="K167" s="28">
        <f t="shared" si="64"/>
        <v>15904452</v>
      </c>
      <c r="L167" s="52">
        <f t="shared" si="65"/>
        <v>74.16</v>
      </c>
      <c r="M167" s="91"/>
      <c r="N167" s="53">
        <v>16724059</v>
      </c>
      <c r="O167" s="54">
        <v>4.3700000000000003E-2</v>
      </c>
      <c r="P167" s="28">
        <f t="shared" si="66"/>
        <v>17454900</v>
      </c>
      <c r="Q167" s="55">
        <f t="shared" si="67"/>
        <v>81.384724350870258</v>
      </c>
      <c r="R167" s="55">
        <f t="shared" si="68"/>
        <v>0</v>
      </c>
      <c r="S167" s="56">
        <f t="shared" si="69"/>
        <v>0</v>
      </c>
      <c r="T167" s="28">
        <f t="shared" si="70"/>
        <v>0</v>
      </c>
      <c r="U167" s="57">
        <f t="shared" si="71"/>
        <v>1550448</v>
      </c>
      <c r="V167" s="57" t="e">
        <f t="shared" si="57"/>
        <v>#REF!</v>
      </c>
      <c r="W167" s="57">
        <f t="shared" si="72"/>
        <v>0</v>
      </c>
      <c r="X167" s="50" t="e">
        <f t="shared" si="73"/>
        <v>#REF!</v>
      </c>
      <c r="Y167" s="58" t="e">
        <f t="shared" si="74"/>
        <v>#REF!</v>
      </c>
      <c r="AA167" s="28">
        <f t="shared" si="75"/>
        <v>0</v>
      </c>
      <c r="AB167" s="28">
        <f t="shared" si="76"/>
        <v>0</v>
      </c>
      <c r="AC167" s="28" t="e">
        <f t="shared" si="77"/>
        <v>#REF!</v>
      </c>
      <c r="AD167" s="55" t="e">
        <f t="shared" si="78"/>
        <v>#REF!</v>
      </c>
      <c r="AG167" s="61" t="str">
        <f t="shared" si="79"/>
        <v>158</v>
      </c>
      <c r="AH167" s="62" t="str">
        <f t="shared" si="80"/>
        <v>Littleton</v>
      </c>
      <c r="AI167" s="63">
        <f t="shared" si="81"/>
        <v>0.74155649243000366</v>
      </c>
      <c r="AJ167" s="64">
        <f t="shared" si="58"/>
        <v>74.16</v>
      </c>
      <c r="AK167" s="63">
        <f t="shared" si="82"/>
        <v>4.3700000000000003E-2</v>
      </c>
      <c r="AL167" s="57" t="e">
        <f t="shared" si="59"/>
        <v>#REF!</v>
      </c>
      <c r="AM167" s="65" t="e">
        <f t="shared" si="83"/>
        <v>#REF!</v>
      </c>
      <c r="AR167" s="49"/>
    </row>
    <row r="168" spans="1:44" ht="12.75" customHeight="1" x14ac:dyDescent="0.3">
      <c r="A168" s="48">
        <v>159</v>
      </c>
      <c r="B168" s="48" t="s">
        <v>222</v>
      </c>
      <c r="C168" s="49">
        <v>3091871800</v>
      </c>
      <c r="D168" s="49">
        <f t="shared" si="60"/>
        <v>7145362.5985240359</v>
      </c>
      <c r="E168" s="59">
        <v>1398211000</v>
      </c>
      <c r="F168" s="49">
        <f t="shared" si="84"/>
        <v>15643305.867342833</v>
      </c>
      <c r="G168" s="49">
        <f t="shared" si="61"/>
        <v>22788668</v>
      </c>
      <c r="H168" s="50">
        <v>35588989.330000006</v>
      </c>
      <c r="I168" s="51">
        <f t="shared" si="62"/>
        <v>0.64032917003321932</v>
      </c>
      <c r="J168" s="28">
        <f t="shared" si="63"/>
        <v>427067872</v>
      </c>
      <c r="K168" s="28">
        <f t="shared" si="64"/>
        <v>22788668</v>
      </c>
      <c r="L168" s="52">
        <f t="shared" si="65"/>
        <v>64.03</v>
      </c>
      <c r="M168" s="91"/>
      <c r="N168" s="53">
        <v>27327546</v>
      </c>
      <c r="O168" s="54">
        <v>3.95E-2</v>
      </c>
      <c r="P168" s="28">
        <f t="shared" si="66"/>
        <v>28406984</v>
      </c>
      <c r="Q168" s="55">
        <f t="shared" si="67"/>
        <v>79.819586155131745</v>
      </c>
      <c r="R168" s="55">
        <f t="shared" si="68"/>
        <v>0</v>
      </c>
      <c r="S168" s="56">
        <f t="shared" si="69"/>
        <v>0</v>
      </c>
      <c r="T168" s="28">
        <f t="shared" si="70"/>
        <v>0</v>
      </c>
      <c r="U168" s="57">
        <f t="shared" si="71"/>
        <v>5618316</v>
      </c>
      <c r="V168" s="57" t="e">
        <f t="shared" si="57"/>
        <v>#REF!</v>
      </c>
      <c r="W168" s="57">
        <f t="shared" si="72"/>
        <v>0</v>
      </c>
      <c r="X168" s="50" t="e">
        <f t="shared" si="73"/>
        <v>#REF!</v>
      </c>
      <c r="Y168" s="58" t="e">
        <f t="shared" si="74"/>
        <v>#REF!</v>
      </c>
      <c r="AA168" s="28">
        <f t="shared" si="75"/>
        <v>0</v>
      </c>
      <c r="AB168" s="28">
        <f t="shared" si="76"/>
        <v>0</v>
      </c>
      <c r="AC168" s="28" t="e">
        <f t="shared" si="77"/>
        <v>#REF!</v>
      </c>
      <c r="AD168" s="55" t="e">
        <f t="shared" si="78"/>
        <v>#REF!</v>
      </c>
      <c r="AG168" s="61" t="str">
        <f t="shared" si="79"/>
        <v>159</v>
      </c>
      <c r="AH168" s="62" t="str">
        <f t="shared" si="80"/>
        <v>Longmeadow</v>
      </c>
      <c r="AI168" s="63">
        <f t="shared" si="81"/>
        <v>0.64032917003321932</v>
      </c>
      <c r="AJ168" s="64">
        <f t="shared" si="58"/>
        <v>64.03</v>
      </c>
      <c r="AK168" s="63">
        <f t="shared" si="82"/>
        <v>3.95E-2</v>
      </c>
      <c r="AL168" s="57" t="e">
        <f t="shared" si="59"/>
        <v>#REF!</v>
      </c>
      <c r="AM168" s="65" t="e">
        <f t="shared" si="83"/>
        <v>#REF!</v>
      </c>
      <c r="AR168" s="49"/>
    </row>
    <row r="169" spans="1:44" ht="12.75" customHeight="1" x14ac:dyDescent="0.3">
      <c r="A169" s="48">
        <v>160</v>
      </c>
      <c r="B169" s="48" t="s">
        <v>223</v>
      </c>
      <c r="C169" s="49">
        <v>13763924100</v>
      </c>
      <c r="D169" s="49">
        <f t="shared" si="60"/>
        <v>31808637.238149267</v>
      </c>
      <c r="E169" s="59">
        <v>3136947000</v>
      </c>
      <c r="F169" s="49">
        <f t="shared" si="84"/>
        <v>35096434.951980427</v>
      </c>
      <c r="G169" s="49">
        <f t="shared" si="61"/>
        <v>66905072</v>
      </c>
      <c r="H169" s="50">
        <v>370088460.59633648</v>
      </c>
      <c r="I169" s="51">
        <f t="shared" si="62"/>
        <v>0.18078129723956676</v>
      </c>
      <c r="J169" s="28">
        <f t="shared" si="63"/>
        <v>4441061527</v>
      </c>
      <c r="K169" s="28">
        <f t="shared" si="64"/>
        <v>66905072</v>
      </c>
      <c r="L169" s="52">
        <f t="shared" si="65"/>
        <v>18.079999999999998</v>
      </c>
      <c r="M169" s="91"/>
      <c r="N169" s="53">
        <v>73390877</v>
      </c>
      <c r="O169" s="54">
        <v>4.2299999999999997E-2</v>
      </c>
      <c r="P169" s="28">
        <f t="shared" si="66"/>
        <v>76495311</v>
      </c>
      <c r="Q169" s="55">
        <f t="shared" si="67"/>
        <v>20.669466666628953</v>
      </c>
      <c r="R169" s="55">
        <f t="shared" si="68"/>
        <v>0</v>
      </c>
      <c r="S169" s="56">
        <f t="shared" si="69"/>
        <v>0</v>
      </c>
      <c r="T169" s="28">
        <f t="shared" si="70"/>
        <v>0</v>
      </c>
      <c r="U169" s="57">
        <f t="shared" si="71"/>
        <v>9590239</v>
      </c>
      <c r="V169" s="57" t="e">
        <f t="shared" si="57"/>
        <v>#REF!</v>
      </c>
      <c r="W169" s="57">
        <f t="shared" si="72"/>
        <v>0</v>
      </c>
      <c r="X169" s="50" t="e">
        <f t="shared" si="73"/>
        <v>#REF!</v>
      </c>
      <c r="Y169" s="58" t="e">
        <f t="shared" si="74"/>
        <v>#REF!</v>
      </c>
      <c r="AA169" s="28">
        <f t="shared" si="75"/>
        <v>0</v>
      </c>
      <c r="AB169" s="28">
        <f t="shared" si="76"/>
        <v>0</v>
      </c>
      <c r="AC169" s="28" t="e">
        <f t="shared" si="77"/>
        <v>#REF!</v>
      </c>
      <c r="AD169" s="55" t="e">
        <f t="shared" si="78"/>
        <v>#REF!</v>
      </c>
      <c r="AG169" s="61" t="str">
        <f t="shared" si="79"/>
        <v>160</v>
      </c>
      <c r="AH169" s="62" t="str">
        <f t="shared" si="80"/>
        <v>Lowell</v>
      </c>
      <c r="AI169" s="63">
        <f t="shared" si="81"/>
        <v>0.18078129723956676</v>
      </c>
      <c r="AJ169" s="64">
        <f t="shared" si="58"/>
        <v>18.079999999999998</v>
      </c>
      <c r="AK169" s="63">
        <f t="shared" si="82"/>
        <v>4.2299999999999997E-2</v>
      </c>
      <c r="AL169" s="57" t="e">
        <f t="shared" si="59"/>
        <v>#REF!</v>
      </c>
      <c r="AM169" s="65" t="e">
        <f t="shared" si="83"/>
        <v>#REF!</v>
      </c>
      <c r="AR169" s="49"/>
    </row>
    <row r="170" spans="1:44" ht="12.75" customHeight="1" x14ac:dyDescent="0.3">
      <c r="A170" s="48">
        <v>161</v>
      </c>
      <c r="B170" s="48" t="s">
        <v>224</v>
      </c>
      <c r="C170" s="49">
        <v>3047944300</v>
      </c>
      <c r="D170" s="49">
        <f t="shared" si="60"/>
        <v>7043845.4801407112</v>
      </c>
      <c r="E170" s="59">
        <v>749020000</v>
      </c>
      <c r="F170" s="49">
        <f t="shared" si="84"/>
        <v>8380100.6863464303</v>
      </c>
      <c r="G170" s="49">
        <f t="shared" si="61"/>
        <v>15423946</v>
      </c>
      <c r="H170" s="50">
        <v>34386677.929999992</v>
      </c>
      <c r="I170" s="51">
        <f t="shared" si="62"/>
        <v>0.44854423074535144</v>
      </c>
      <c r="J170" s="28">
        <f t="shared" si="63"/>
        <v>412640135</v>
      </c>
      <c r="K170" s="28">
        <f t="shared" si="64"/>
        <v>15423946</v>
      </c>
      <c r="L170" s="52">
        <f t="shared" si="65"/>
        <v>44.85</v>
      </c>
      <c r="M170" s="91"/>
      <c r="N170" s="53">
        <v>18877355</v>
      </c>
      <c r="O170" s="54">
        <v>4.7800000000000002E-2</v>
      </c>
      <c r="P170" s="28">
        <f t="shared" si="66"/>
        <v>19779693</v>
      </c>
      <c r="Q170" s="55">
        <f t="shared" si="67"/>
        <v>57.52138383435868</v>
      </c>
      <c r="R170" s="55">
        <f t="shared" si="68"/>
        <v>0</v>
      </c>
      <c r="S170" s="56">
        <f t="shared" si="69"/>
        <v>0</v>
      </c>
      <c r="T170" s="28">
        <f t="shared" si="70"/>
        <v>0</v>
      </c>
      <c r="U170" s="57">
        <f t="shared" si="71"/>
        <v>4355747</v>
      </c>
      <c r="V170" s="57" t="e">
        <f t="shared" si="57"/>
        <v>#REF!</v>
      </c>
      <c r="W170" s="57">
        <f t="shared" si="72"/>
        <v>0</v>
      </c>
      <c r="X170" s="50" t="e">
        <f t="shared" si="73"/>
        <v>#REF!</v>
      </c>
      <c r="Y170" s="58" t="e">
        <f t="shared" si="74"/>
        <v>#REF!</v>
      </c>
      <c r="AA170" s="28">
        <f t="shared" si="75"/>
        <v>0</v>
      </c>
      <c r="AB170" s="28">
        <f t="shared" si="76"/>
        <v>0</v>
      </c>
      <c r="AC170" s="28" t="e">
        <f t="shared" si="77"/>
        <v>#REF!</v>
      </c>
      <c r="AD170" s="55" t="e">
        <f t="shared" si="78"/>
        <v>#REF!</v>
      </c>
      <c r="AG170" s="61" t="str">
        <f t="shared" si="79"/>
        <v>161</v>
      </c>
      <c r="AH170" s="62" t="str">
        <f t="shared" si="80"/>
        <v>Ludlow</v>
      </c>
      <c r="AI170" s="63">
        <f t="shared" si="81"/>
        <v>0.44854423074535144</v>
      </c>
      <c r="AJ170" s="64">
        <f t="shared" si="58"/>
        <v>44.85</v>
      </c>
      <c r="AK170" s="63">
        <f t="shared" si="82"/>
        <v>4.7800000000000002E-2</v>
      </c>
      <c r="AL170" s="57" t="e">
        <f t="shared" si="59"/>
        <v>#REF!</v>
      </c>
      <c r="AM170" s="65" t="e">
        <f t="shared" si="83"/>
        <v>#REF!</v>
      </c>
      <c r="AR170" s="49"/>
    </row>
    <row r="171" spans="1:44" ht="12.75" customHeight="1" x14ac:dyDescent="0.3">
      <c r="A171" s="48">
        <v>162</v>
      </c>
      <c r="B171" s="48" t="s">
        <v>225</v>
      </c>
      <c r="C171" s="49">
        <v>2375083100</v>
      </c>
      <c r="D171" s="49">
        <f t="shared" si="60"/>
        <v>5488853.047246824</v>
      </c>
      <c r="E171" s="59">
        <v>567336000</v>
      </c>
      <c r="F171" s="49">
        <f t="shared" si="84"/>
        <v>6347404.3456637189</v>
      </c>
      <c r="G171" s="49">
        <f t="shared" si="61"/>
        <v>11836257</v>
      </c>
      <c r="H171" s="50">
        <v>24177461.785378672</v>
      </c>
      <c r="I171" s="51">
        <f t="shared" si="62"/>
        <v>0.48955746906228098</v>
      </c>
      <c r="J171" s="28">
        <f t="shared" si="63"/>
        <v>290129541</v>
      </c>
      <c r="K171" s="28">
        <f t="shared" si="64"/>
        <v>11836257</v>
      </c>
      <c r="L171" s="52">
        <f t="shared" si="65"/>
        <v>48.96</v>
      </c>
      <c r="M171" s="91"/>
      <c r="N171" s="53">
        <v>13768233</v>
      </c>
      <c r="O171" s="54">
        <v>4.0800000000000003E-2</v>
      </c>
      <c r="P171" s="28">
        <f t="shared" si="66"/>
        <v>14329977</v>
      </c>
      <c r="Q171" s="55">
        <f t="shared" si="67"/>
        <v>59.269980973213897</v>
      </c>
      <c r="R171" s="55">
        <f t="shared" si="68"/>
        <v>0</v>
      </c>
      <c r="S171" s="56">
        <f t="shared" si="69"/>
        <v>0</v>
      </c>
      <c r="T171" s="28">
        <f t="shared" si="70"/>
        <v>0</v>
      </c>
      <c r="U171" s="57">
        <f t="shared" si="71"/>
        <v>2493720</v>
      </c>
      <c r="V171" s="57" t="e">
        <f t="shared" si="57"/>
        <v>#REF!</v>
      </c>
      <c r="W171" s="57">
        <f t="shared" si="72"/>
        <v>0</v>
      </c>
      <c r="X171" s="50" t="e">
        <f t="shared" si="73"/>
        <v>#REF!</v>
      </c>
      <c r="Y171" s="58" t="e">
        <f t="shared" si="74"/>
        <v>#REF!</v>
      </c>
      <c r="AA171" s="28">
        <f t="shared" si="75"/>
        <v>0</v>
      </c>
      <c r="AB171" s="28">
        <f t="shared" si="76"/>
        <v>0</v>
      </c>
      <c r="AC171" s="28" t="e">
        <f t="shared" si="77"/>
        <v>#REF!</v>
      </c>
      <c r="AD171" s="55" t="e">
        <f t="shared" si="78"/>
        <v>#REF!</v>
      </c>
      <c r="AG171" s="61" t="str">
        <f t="shared" si="79"/>
        <v>162</v>
      </c>
      <c r="AH171" s="62" t="str">
        <f t="shared" si="80"/>
        <v>Lunenburg</v>
      </c>
      <c r="AI171" s="63">
        <f t="shared" si="81"/>
        <v>0.48955746906228098</v>
      </c>
      <c r="AJ171" s="64">
        <f t="shared" si="58"/>
        <v>48.96</v>
      </c>
      <c r="AK171" s="63">
        <f t="shared" si="82"/>
        <v>4.0800000000000003E-2</v>
      </c>
      <c r="AL171" s="57" t="e">
        <f t="shared" si="59"/>
        <v>#REF!</v>
      </c>
      <c r="AM171" s="65" t="e">
        <f t="shared" si="83"/>
        <v>#REF!</v>
      </c>
      <c r="AR171" s="49"/>
    </row>
    <row r="172" spans="1:44" ht="12.75" customHeight="1" x14ac:dyDescent="0.3">
      <c r="A172" s="48">
        <v>163</v>
      </c>
      <c r="B172" s="48" t="s">
        <v>226</v>
      </c>
      <c r="C172" s="49">
        <v>14916282200</v>
      </c>
      <c r="D172" s="49">
        <f t="shared" si="60"/>
        <v>34471754.275487691</v>
      </c>
      <c r="E172" s="59">
        <v>2651379000</v>
      </c>
      <c r="F172" s="49">
        <f t="shared" si="84"/>
        <v>29663858.07810808</v>
      </c>
      <c r="G172" s="49">
        <f t="shared" si="61"/>
        <v>64135612</v>
      </c>
      <c r="H172" s="50">
        <v>384629298.81999999</v>
      </c>
      <c r="I172" s="51">
        <f t="shared" si="62"/>
        <v>0.1667465588210803</v>
      </c>
      <c r="J172" s="28">
        <f t="shared" si="63"/>
        <v>4615551586</v>
      </c>
      <c r="K172" s="28">
        <f t="shared" si="64"/>
        <v>64135612</v>
      </c>
      <c r="L172" s="52">
        <f t="shared" si="65"/>
        <v>16.670000000000002</v>
      </c>
      <c r="M172" s="91"/>
      <c r="N172" s="53">
        <v>64398962</v>
      </c>
      <c r="O172" s="54">
        <v>3.8199999999999998E-2</v>
      </c>
      <c r="P172" s="28">
        <f t="shared" si="66"/>
        <v>66859002</v>
      </c>
      <c r="Q172" s="55">
        <f t="shared" si="67"/>
        <v>17.382711666822054</v>
      </c>
      <c r="R172" s="55">
        <f t="shared" si="68"/>
        <v>0</v>
      </c>
      <c r="S172" s="56">
        <f t="shared" si="69"/>
        <v>0</v>
      </c>
      <c r="T172" s="28">
        <f t="shared" si="70"/>
        <v>0</v>
      </c>
      <c r="U172" s="57">
        <f t="shared" si="71"/>
        <v>2723390</v>
      </c>
      <c r="V172" s="57" t="e">
        <f t="shared" si="57"/>
        <v>#REF!</v>
      </c>
      <c r="W172" s="57">
        <f t="shared" si="72"/>
        <v>0</v>
      </c>
      <c r="X172" s="50" t="e">
        <f t="shared" si="73"/>
        <v>#REF!</v>
      </c>
      <c r="Y172" s="58" t="e">
        <f t="shared" si="74"/>
        <v>#REF!</v>
      </c>
      <c r="AA172" s="28">
        <f t="shared" si="75"/>
        <v>0</v>
      </c>
      <c r="AB172" s="28">
        <f t="shared" si="76"/>
        <v>0</v>
      </c>
      <c r="AC172" s="28" t="e">
        <f t="shared" si="77"/>
        <v>#REF!</v>
      </c>
      <c r="AD172" s="55" t="e">
        <f t="shared" si="78"/>
        <v>#REF!</v>
      </c>
      <c r="AG172" s="61" t="str">
        <f t="shared" si="79"/>
        <v>163</v>
      </c>
      <c r="AH172" s="62" t="str">
        <f t="shared" si="80"/>
        <v>Lynn</v>
      </c>
      <c r="AI172" s="63">
        <f t="shared" si="81"/>
        <v>0.1667465588210803</v>
      </c>
      <c r="AJ172" s="64">
        <f t="shared" si="58"/>
        <v>16.670000000000002</v>
      </c>
      <c r="AK172" s="63">
        <f t="shared" si="82"/>
        <v>3.8199999999999998E-2</v>
      </c>
      <c r="AL172" s="57" t="e">
        <f t="shared" si="59"/>
        <v>#REF!</v>
      </c>
      <c r="AM172" s="65" t="e">
        <f t="shared" si="83"/>
        <v>#REF!</v>
      </c>
      <c r="AR172" s="49"/>
    </row>
    <row r="173" spans="1:44" ht="12.75" customHeight="1" x14ac:dyDescent="0.3">
      <c r="A173" s="48">
        <v>164</v>
      </c>
      <c r="B173" s="48" t="s">
        <v>227</v>
      </c>
      <c r="C173" s="49">
        <v>5091925800</v>
      </c>
      <c r="D173" s="49">
        <f t="shared" si="60"/>
        <v>11767517.710721247</v>
      </c>
      <c r="E173" s="59">
        <v>1421551000</v>
      </c>
      <c r="F173" s="49">
        <f t="shared" si="84"/>
        <v>15904435.810494319</v>
      </c>
      <c r="G173" s="49">
        <f t="shared" si="61"/>
        <v>27671954</v>
      </c>
      <c r="H173" s="50">
        <v>29654646.797174301</v>
      </c>
      <c r="I173" s="51">
        <f t="shared" si="62"/>
        <v>0.93314056947853363</v>
      </c>
      <c r="J173" s="28">
        <f t="shared" si="63"/>
        <v>355855762</v>
      </c>
      <c r="K173" s="28">
        <f t="shared" si="64"/>
        <v>27671954</v>
      </c>
      <c r="L173" s="52">
        <f t="shared" si="65"/>
        <v>93.31</v>
      </c>
      <c r="M173" s="91"/>
      <c r="N173" s="53">
        <v>22989543</v>
      </c>
      <c r="O173" s="54">
        <v>3.56E-2</v>
      </c>
      <c r="P173" s="28">
        <f t="shared" si="66"/>
        <v>23807971</v>
      </c>
      <c r="Q173" s="55">
        <f t="shared" si="67"/>
        <v>80.284115885233163</v>
      </c>
      <c r="R173" s="55">
        <f t="shared" si="68"/>
        <v>13.025884114766839</v>
      </c>
      <c r="S173" s="56">
        <f t="shared" si="69"/>
        <v>0.02</v>
      </c>
      <c r="T173" s="28">
        <f t="shared" si="70"/>
        <v>459791</v>
      </c>
      <c r="U173" s="57">
        <f t="shared" si="71"/>
        <v>0</v>
      </c>
      <c r="V173" s="57" t="e">
        <f t="shared" si="57"/>
        <v>#REF!</v>
      </c>
      <c r="W173" s="57">
        <f t="shared" si="72"/>
        <v>0</v>
      </c>
      <c r="X173" s="50" t="e">
        <f t="shared" si="73"/>
        <v>#REF!</v>
      </c>
      <c r="Y173" s="58" t="e">
        <f t="shared" si="74"/>
        <v>#REF!</v>
      </c>
      <c r="AA173" s="28">
        <f t="shared" si="75"/>
        <v>-3863983</v>
      </c>
      <c r="AB173" s="28">
        <f t="shared" si="76"/>
        <v>-3404192</v>
      </c>
      <c r="AC173" s="28">
        <f t="shared" si="77"/>
        <v>0</v>
      </c>
      <c r="AD173" s="55" t="e">
        <f t="shared" si="78"/>
        <v>#REF!</v>
      </c>
      <c r="AG173" s="61" t="str">
        <f t="shared" si="79"/>
        <v>164</v>
      </c>
      <c r="AH173" s="62" t="str">
        <f t="shared" si="80"/>
        <v>Lynnfield</v>
      </c>
      <c r="AI173" s="63">
        <f t="shared" si="81"/>
        <v>0.93314056947853363</v>
      </c>
      <c r="AJ173" s="64">
        <f t="shared" si="58"/>
        <v>93.31</v>
      </c>
      <c r="AK173" s="63">
        <f t="shared" si="82"/>
        <v>3.56E-2</v>
      </c>
      <c r="AL173" s="57" t="e">
        <f t="shared" si="59"/>
        <v>#REF!</v>
      </c>
      <c r="AM173" s="65" t="e">
        <f t="shared" si="83"/>
        <v>#REF!</v>
      </c>
      <c r="AR173" s="49"/>
    </row>
    <row r="174" spans="1:44" ht="12.75" customHeight="1" x14ac:dyDescent="0.3">
      <c r="A174" s="48">
        <v>165</v>
      </c>
      <c r="B174" s="48" t="s">
        <v>228</v>
      </c>
      <c r="C174" s="49">
        <v>11135454000</v>
      </c>
      <c r="D174" s="49">
        <f t="shared" si="60"/>
        <v>25734202.992887631</v>
      </c>
      <c r="E174" s="59">
        <v>2286486000</v>
      </c>
      <c r="F174" s="49">
        <f t="shared" si="84"/>
        <v>25581403.564553022</v>
      </c>
      <c r="G174" s="49">
        <f t="shared" si="61"/>
        <v>51315607</v>
      </c>
      <c r="H174" s="50">
        <v>135308671.5828205</v>
      </c>
      <c r="I174" s="51">
        <f t="shared" si="62"/>
        <v>0.37924847239809351</v>
      </c>
      <c r="J174" s="28">
        <f t="shared" si="63"/>
        <v>1623704059</v>
      </c>
      <c r="K174" s="28">
        <f t="shared" si="64"/>
        <v>51315607</v>
      </c>
      <c r="L174" s="52">
        <f t="shared" si="65"/>
        <v>37.92</v>
      </c>
      <c r="M174" s="91"/>
      <c r="N174" s="53">
        <v>59663667</v>
      </c>
      <c r="O174" s="54">
        <v>3.4799999999999998E-2</v>
      </c>
      <c r="P174" s="28">
        <f t="shared" si="66"/>
        <v>61739963</v>
      </c>
      <c r="Q174" s="55">
        <f t="shared" si="67"/>
        <v>45.628977269361371</v>
      </c>
      <c r="R174" s="55">
        <f t="shared" si="68"/>
        <v>0</v>
      </c>
      <c r="S174" s="56">
        <f t="shared" si="69"/>
        <v>0</v>
      </c>
      <c r="T174" s="28">
        <f t="shared" si="70"/>
        <v>0</v>
      </c>
      <c r="U174" s="57">
        <f t="shared" si="71"/>
        <v>10424356</v>
      </c>
      <c r="V174" s="57" t="e">
        <f t="shared" si="57"/>
        <v>#REF!</v>
      </c>
      <c r="W174" s="57">
        <f t="shared" si="72"/>
        <v>0</v>
      </c>
      <c r="X174" s="50" t="e">
        <f t="shared" si="73"/>
        <v>#REF!</v>
      </c>
      <c r="Y174" s="58" t="e">
        <f t="shared" si="74"/>
        <v>#REF!</v>
      </c>
      <c r="AA174" s="28">
        <f t="shared" si="75"/>
        <v>0</v>
      </c>
      <c r="AB174" s="28">
        <f t="shared" si="76"/>
        <v>0</v>
      </c>
      <c r="AC174" s="28" t="e">
        <f t="shared" si="77"/>
        <v>#REF!</v>
      </c>
      <c r="AD174" s="55" t="e">
        <f t="shared" si="78"/>
        <v>#REF!</v>
      </c>
      <c r="AG174" s="61" t="str">
        <f t="shared" si="79"/>
        <v>165</v>
      </c>
      <c r="AH174" s="62" t="str">
        <f t="shared" si="80"/>
        <v>Malden</v>
      </c>
      <c r="AI174" s="63">
        <f t="shared" si="81"/>
        <v>0.37924847239809351</v>
      </c>
      <c r="AJ174" s="64">
        <f t="shared" si="58"/>
        <v>37.92</v>
      </c>
      <c r="AK174" s="63">
        <f t="shared" si="82"/>
        <v>3.4799999999999998E-2</v>
      </c>
      <c r="AL174" s="57" t="e">
        <f t="shared" si="59"/>
        <v>#REF!</v>
      </c>
      <c r="AM174" s="65" t="e">
        <f t="shared" si="83"/>
        <v>#REF!</v>
      </c>
      <c r="AR174" s="49"/>
    </row>
    <row r="175" spans="1:44" ht="12.75" customHeight="1" x14ac:dyDescent="0.3">
      <c r="A175" s="48">
        <v>166</v>
      </c>
      <c r="B175" s="48" t="s">
        <v>229</v>
      </c>
      <c r="C175" s="49">
        <v>3598193300</v>
      </c>
      <c r="D175" s="49">
        <f t="shared" si="60"/>
        <v>8315479.260194351</v>
      </c>
      <c r="E175" s="59">
        <v>1147638000</v>
      </c>
      <c r="F175" s="49">
        <f t="shared" si="84"/>
        <v>12839873.423242697</v>
      </c>
      <c r="G175" s="49">
        <f t="shared" si="61"/>
        <v>21155353</v>
      </c>
      <c r="H175" s="50">
        <v>8801483.3698050734</v>
      </c>
      <c r="I175" s="51">
        <f t="shared" si="62"/>
        <v>2.4036122220689404</v>
      </c>
      <c r="J175" s="28">
        <f t="shared" si="63"/>
        <v>105617800</v>
      </c>
      <c r="K175" s="28">
        <f t="shared" si="64"/>
        <v>21155353</v>
      </c>
      <c r="L175" s="52">
        <f t="shared" si="65"/>
        <v>240.36</v>
      </c>
      <c r="M175" s="91"/>
      <c r="N175" s="53">
        <v>7115783</v>
      </c>
      <c r="O175" s="54">
        <v>4.3099999999999999E-2</v>
      </c>
      <c r="P175" s="28">
        <f t="shared" si="66"/>
        <v>7422473</v>
      </c>
      <c r="Q175" s="55">
        <f t="shared" si="67"/>
        <v>84.332068676786989</v>
      </c>
      <c r="R175" s="55">
        <f t="shared" si="68"/>
        <v>156.02793132321301</v>
      </c>
      <c r="S175" s="56">
        <f t="shared" si="69"/>
        <v>0.02</v>
      </c>
      <c r="T175" s="28">
        <f t="shared" si="70"/>
        <v>142316</v>
      </c>
      <c r="U175" s="57">
        <f t="shared" si="71"/>
        <v>0</v>
      </c>
      <c r="V175" s="57" t="e">
        <f t="shared" si="57"/>
        <v>#REF!</v>
      </c>
      <c r="W175" s="57">
        <f t="shared" si="72"/>
        <v>13590564</v>
      </c>
      <c r="X175" s="50" t="e">
        <f t="shared" si="73"/>
        <v>#REF!</v>
      </c>
      <c r="Y175" s="58" t="e">
        <f t="shared" si="74"/>
        <v>#REF!</v>
      </c>
      <c r="AA175" s="28">
        <f t="shared" si="75"/>
        <v>-13732880</v>
      </c>
      <c r="AB175" s="28">
        <f t="shared" si="76"/>
        <v>0</v>
      </c>
      <c r="AC175" s="28">
        <f t="shared" si="77"/>
        <v>0</v>
      </c>
      <c r="AD175" s="55" t="e">
        <f t="shared" si="78"/>
        <v>#REF!</v>
      </c>
      <c r="AG175" s="61" t="str">
        <f t="shared" si="79"/>
        <v>166</v>
      </c>
      <c r="AH175" s="62" t="str">
        <f t="shared" si="80"/>
        <v>Manchester</v>
      </c>
      <c r="AI175" s="63">
        <f t="shared" si="81"/>
        <v>2.4036122220689404</v>
      </c>
      <c r="AJ175" s="64">
        <f t="shared" si="58"/>
        <v>240.36</v>
      </c>
      <c r="AK175" s="63">
        <f t="shared" si="82"/>
        <v>4.3099999999999999E-2</v>
      </c>
      <c r="AL175" s="57" t="e">
        <f t="shared" si="59"/>
        <v>#REF!</v>
      </c>
      <c r="AM175" s="65" t="e">
        <f t="shared" si="83"/>
        <v>#REF!</v>
      </c>
      <c r="AR175" s="49"/>
    </row>
    <row r="176" spans="1:44" ht="12.75" customHeight="1" x14ac:dyDescent="0.3">
      <c r="A176" s="48">
        <v>167</v>
      </c>
      <c r="B176" s="48" t="s">
        <v>230</v>
      </c>
      <c r="C176" s="49">
        <v>5797594100</v>
      </c>
      <c r="D176" s="49">
        <f t="shared" si="60"/>
        <v>13398327.84902777</v>
      </c>
      <c r="E176" s="59">
        <v>1448821000</v>
      </c>
      <c r="F176" s="49">
        <f t="shared" si="84"/>
        <v>16209534.934304988</v>
      </c>
      <c r="G176" s="49">
        <f t="shared" si="61"/>
        <v>29607863</v>
      </c>
      <c r="H176" s="50">
        <v>47879556.546874955</v>
      </c>
      <c r="I176" s="51">
        <f t="shared" si="62"/>
        <v>0.61838214752497478</v>
      </c>
      <c r="J176" s="28">
        <f t="shared" si="63"/>
        <v>574554679</v>
      </c>
      <c r="K176" s="28">
        <f t="shared" si="64"/>
        <v>29607863</v>
      </c>
      <c r="L176" s="52">
        <f t="shared" si="65"/>
        <v>61.84</v>
      </c>
      <c r="M176" s="91"/>
      <c r="N176" s="53">
        <v>36579438</v>
      </c>
      <c r="O176" s="54">
        <v>4.2799999999999991E-2</v>
      </c>
      <c r="P176" s="28">
        <f t="shared" si="66"/>
        <v>38145038</v>
      </c>
      <c r="Q176" s="55">
        <f t="shared" si="67"/>
        <v>79.66873703739364</v>
      </c>
      <c r="R176" s="55">
        <f t="shared" si="68"/>
        <v>0</v>
      </c>
      <c r="S176" s="56">
        <f t="shared" si="69"/>
        <v>0</v>
      </c>
      <c r="T176" s="28">
        <f t="shared" si="70"/>
        <v>0</v>
      </c>
      <c r="U176" s="57">
        <f t="shared" si="71"/>
        <v>8537175</v>
      </c>
      <c r="V176" s="57" t="e">
        <f t="shared" si="57"/>
        <v>#REF!</v>
      </c>
      <c r="W176" s="57">
        <f t="shared" si="72"/>
        <v>0</v>
      </c>
      <c r="X176" s="50" t="e">
        <f t="shared" si="73"/>
        <v>#REF!</v>
      </c>
      <c r="Y176" s="58" t="e">
        <f t="shared" si="74"/>
        <v>#REF!</v>
      </c>
      <c r="AA176" s="28">
        <f t="shared" si="75"/>
        <v>0</v>
      </c>
      <c r="AB176" s="28">
        <f t="shared" si="76"/>
        <v>0</v>
      </c>
      <c r="AC176" s="28" t="e">
        <f t="shared" si="77"/>
        <v>#REF!</v>
      </c>
      <c r="AD176" s="55" t="e">
        <f t="shared" si="78"/>
        <v>#REF!</v>
      </c>
      <c r="AG176" s="61" t="str">
        <f t="shared" si="79"/>
        <v>167</v>
      </c>
      <c r="AH176" s="62" t="str">
        <f t="shared" si="80"/>
        <v>Mansfield</v>
      </c>
      <c r="AI176" s="63">
        <f t="shared" si="81"/>
        <v>0.61838214752497478</v>
      </c>
      <c r="AJ176" s="64">
        <f t="shared" si="58"/>
        <v>61.84</v>
      </c>
      <c r="AK176" s="63">
        <f t="shared" si="82"/>
        <v>4.2799999999999991E-2</v>
      </c>
      <c r="AL176" s="57" t="e">
        <f t="shared" si="59"/>
        <v>#REF!</v>
      </c>
      <c r="AM176" s="65" t="e">
        <f t="shared" si="83"/>
        <v>#REF!</v>
      </c>
      <c r="AR176" s="49"/>
    </row>
    <row r="177" spans="1:44" ht="12.75" customHeight="1" x14ac:dyDescent="0.3">
      <c r="A177" s="48">
        <v>168</v>
      </c>
      <c r="B177" s="48" t="s">
        <v>231</v>
      </c>
      <c r="C177" s="49">
        <v>9503624700</v>
      </c>
      <c r="D177" s="49">
        <f t="shared" si="60"/>
        <v>21963020.744194251</v>
      </c>
      <c r="E177" s="59">
        <v>2427184000</v>
      </c>
      <c r="F177" s="49">
        <f t="shared" si="84"/>
        <v>27155544.984498512</v>
      </c>
      <c r="G177" s="49">
        <f t="shared" si="61"/>
        <v>49118566</v>
      </c>
      <c r="H177" s="50">
        <v>34113103.402665854</v>
      </c>
      <c r="I177" s="51">
        <f t="shared" si="62"/>
        <v>1.4398738637236244</v>
      </c>
      <c r="J177" s="28">
        <f t="shared" si="63"/>
        <v>409357241</v>
      </c>
      <c r="K177" s="28">
        <f t="shared" si="64"/>
        <v>49118566</v>
      </c>
      <c r="L177" s="52">
        <f t="shared" si="65"/>
        <v>143.99</v>
      </c>
      <c r="M177" s="91"/>
      <c r="N177" s="53">
        <v>27580236</v>
      </c>
      <c r="O177" s="54">
        <v>2.46E-2</v>
      </c>
      <c r="P177" s="28">
        <f t="shared" si="66"/>
        <v>28258710</v>
      </c>
      <c r="Q177" s="55">
        <f t="shared" si="67"/>
        <v>82.838285530455877</v>
      </c>
      <c r="R177" s="55">
        <f t="shared" si="68"/>
        <v>61.151714469544132</v>
      </c>
      <c r="S177" s="56">
        <f t="shared" si="69"/>
        <v>0.02</v>
      </c>
      <c r="T177" s="28">
        <f t="shared" si="70"/>
        <v>551605</v>
      </c>
      <c r="U177" s="57">
        <f t="shared" si="71"/>
        <v>0</v>
      </c>
      <c r="V177" s="57" t="e">
        <f t="shared" si="57"/>
        <v>#REF!</v>
      </c>
      <c r="W177" s="57">
        <f t="shared" si="72"/>
        <v>0</v>
      </c>
      <c r="X177" s="50" t="e">
        <f t="shared" si="73"/>
        <v>#REF!</v>
      </c>
      <c r="Y177" s="58" t="e">
        <f t="shared" si="74"/>
        <v>#REF!</v>
      </c>
      <c r="AA177" s="28">
        <f t="shared" si="75"/>
        <v>-20859856</v>
      </c>
      <c r="AB177" s="28">
        <f t="shared" si="76"/>
        <v>-20308251</v>
      </c>
      <c r="AC177" s="28">
        <f t="shared" si="77"/>
        <v>0</v>
      </c>
      <c r="AD177" s="55" t="e">
        <f t="shared" si="78"/>
        <v>#REF!</v>
      </c>
      <c r="AG177" s="61" t="str">
        <f t="shared" si="79"/>
        <v>168</v>
      </c>
      <c r="AH177" s="62" t="str">
        <f t="shared" si="80"/>
        <v>Marblehead</v>
      </c>
      <c r="AI177" s="63">
        <f t="shared" si="81"/>
        <v>1.4398738637236244</v>
      </c>
      <c r="AJ177" s="64">
        <f t="shared" si="58"/>
        <v>143.99</v>
      </c>
      <c r="AK177" s="63">
        <f t="shared" si="82"/>
        <v>2.46E-2</v>
      </c>
      <c r="AL177" s="57" t="e">
        <f t="shared" si="59"/>
        <v>#REF!</v>
      </c>
      <c r="AM177" s="65" t="e">
        <f t="shared" si="83"/>
        <v>#REF!</v>
      </c>
      <c r="AR177" s="49"/>
    </row>
    <row r="178" spans="1:44" ht="12.75" customHeight="1" x14ac:dyDescent="0.3">
      <c r="A178" s="48">
        <v>169</v>
      </c>
      <c r="B178" s="48" t="s">
        <v>232</v>
      </c>
      <c r="C178" s="49">
        <v>2653297800</v>
      </c>
      <c r="D178" s="49">
        <f t="shared" si="60"/>
        <v>6131811.4363170257</v>
      </c>
      <c r="E178" s="59">
        <v>418736000</v>
      </c>
      <c r="F178" s="49">
        <f t="shared" si="84"/>
        <v>4684854.6647592308</v>
      </c>
      <c r="G178" s="49">
        <f t="shared" si="61"/>
        <v>10816666</v>
      </c>
      <c r="H178" s="50">
        <v>10389955.091142099</v>
      </c>
      <c r="I178" s="51">
        <f t="shared" si="62"/>
        <v>1.0410695623912456</v>
      </c>
      <c r="J178" s="28">
        <f t="shared" si="63"/>
        <v>124679461</v>
      </c>
      <c r="K178" s="28">
        <f t="shared" si="64"/>
        <v>10816666</v>
      </c>
      <c r="L178" s="52">
        <f t="shared" si="65"/>
        <v>104.11</v>
      </c>
      <c r="M178" s="91"/>
      <c r="N178" s="53">
        <v>7801017</v>
      </c>
      <c r="O178" s="54">
        <v>4.3299999999999998E-2</v>
      </c>
      <c r="P178" s="28">
        <f t="shared" si="66"/>
        <v>8138801</v>
      </c>
      <c r="Q178" s="55">
        <f t="shared" si="67"/>
        <v>78.333360718167981</v>
      </c>
      <c r="R178" s="55">
        <f t="shared" si="68"/>
        <v>25.776639281832018</v>
      </c>
      <c r="S178" s="56">
        <f t="shared" si="69"/>
        <v>0.02</v>
      </c>
      <c r="T178" s="28">
        <f t="shared" si="70"/>
        <v>156020</v>
      </c>
      <c r="U178" s="57">
        <f t="shared" si="71"/>
        <v>0</v>
      </c>
      <c r="V178" s="57" t="e">
        <f t="shared" si="57"/>
        <v>#REF!</v>
      </c>
      <c r="W178" s="57">
        <f t="shared" si="72"/>
        <v>0</v>
      </c>
      <c r="X178" s="50" t="e">
        <f t="shared" si="73"/>
        <v>#REF!</v>
      </c>
      <c r="Y178" s="58" t="e">
        <f t="shared" si="74"/>
        <v>#REF!</v>
      </c>
      <c r="AA178" s="28">
        <f t="shared" si="75"/>
        <v>-2677865</v>
      </c>
      <c r="AB178" s="28">
        <f t="shared" si="76"/>
        <v>-2521845</v>
      </c>
      <c r="AC178" s="28">
        <f t="shared" si="77"/>
        <v>0</v>
      </c>
      <c r="AD178" s="55" t="e">
        <f t="shared" si="78"/>
        <v>#REF!</v>
      </c>
      <c r="AG178" s="61" t="str">
        <f t="shared" si="79"/>
        <v>169</v>
      </c>
      <c r="AH178" s="62" t="str">
        <f t="shared" si="80"/>
        <v>Marion</v>
      </c>
      <c r="AI178" s="63">
        <f t="shared" si="81"/>
        <v>1.0410695623912456</v>
      </c>
      <c r="AJ178" s="64">
        <f t="shared" si="58"/>
        <v>104.11</v>
      </c>
      <c r="AK178" s="63">
        <f t="shared" si="82"/>
        <v>4.3299999999999998E-2</v>
      </c>
      <c r="AL178" s="57" t="e">
        <f t="shared" si="59"/>
        <v>#REF!</v>
      </c>
      <c r="AM178" s="65" t="e">
        <f t="shared" si="83"/>
        <v>#REF!</v>
      </c>
      <c r="AR178" s="49"/>
    </row>
    <row r="179" spans="1:44" ht="12.75" customHeight="1" x14ac:dyDescent="0.3">
      <c r="A179" s="48">
        <v>170</v>
      </c>
      <c r="B179" s="48" t="s">
        <v>233</v>
      </c>
      <c r="C179" s="49">
        <v>9121416700</v>
      </c>
      <c r="D179" s="49">
        <f t="shared" si="60"/>
        <v>21079732.262421921</v>
      </c>
      <c r="E179" s="59">
        <v>1812499000</v>
      </c>
      <c r="F179" s="49">
        <f t="shared" si="84"/>
        <v>20278395.922541749</v>
      </c>
      <c r="G179" s="49">
        <f t="shared" si="61"/>
        <v>41358128</v>
      </c>
      <c r="H179" s="50">
        <v>112294700.78597791</v>
      </c>
      <c r="I179" s="51">
        <f t="shared" si="62"/>
        <v>0.3682999082817302</v>
      </c>
      <c r="J179" s="28">
        <f t="shared" si="63"/>
        <v>1347536409</v>
      </c>
      <c r="K179" s="28">
        <f t="shared" si="64"/>
        <v>41358128</v>
      </c>
      <c r="L179" s="52">
        <f t="shared" si="65"/>
        <v>36.83</v>
      </c>
      <c r="M179" s="91"/>
      <c r="N179" s="53">
        <v>49663705</v>
      </c>
      <c r="O179" s="54">
        <v>4.7199999999999999E-2</v>
      </c>
      <c r="P179" s="28">
        <f t="shared" si="66"/>
        <v>52007832</v>
      </c>
      <c r="Q179" s="55">
        <f t="shared" si="67"/>
        <v>46.313701034852528</v>
      </c>
      <c r="R179" s="55">
        <f t="shared" si="68"/>
        <v>0</v>
      </c>
      <c r="S179" s="56">
        <f t="shared" si="69"/>
        <v>0</v>
      </c>
      <c r="T179" s="28">
        <f t="shared" si="70"/>
        <v>0</v>
      </c>
      <c r="U179" s="57">
        <f t="shared" si="71"/>
        <v>10649704</v>
      </c>
      <c r="V179" s="57" t="e">
        <f t="shared" si="57"/>
        <v>#REF!</v>
      </c>
      <c r="W179" s="57">
        <f t="shared" si="72"/>
        <v>0</v>
      </c>
      <c r="X179" s="50" t="e">
        <f t="shared" si="73"/>
        <v>#REF!</v>
      </c>
      <c r="Y179" s="58" t="e">
        <f t="shared" si="74"/>
        <v>#REF!</v>
      </c>
      <c r="AA179" s="28">
        <f t="shared" si="75"/>
        <v>0</v>
      </c>
      <c r="AB179" s="28">
        <f t="shared" si="76"/>
        <v>0</v>
      </c>
      <c r="AC179" s="28" t="e">
        <f t="shared" si="77"/>
        <v>#REF!</v>
      </c>
      <c r="AD179" s="55" t="e">
        <f t="shared" si="78"/>
        <v>#REF!</v>
      </c>
      <c r="AG179" s="61" t="str">
        <f t="shared" si="79"/>
        <v>170</v>
      </c>
      <c r="AH179" s="62" t="str">
        <f t="shared" si="80"/>
        <v>Marlborough</v>
      </c>
      <c r="AI179" s="63">
        <f t="shared" si="81"/>
        <v>0.3682999082817302</v>
      </c>
      <c r="AJ179" s="64">
        <f t="shared" si="58"/>
        <v>36.83</v>
      </c>
      <c r="AK179" s="63">
        <f t="shared" si="82"/>
        <v>4.7199999999999999E-2</v>
      </c>
      <c r="AL179" s="57" t="e">
        <f t="shared" si="59"/>
        <v>#REF!</v>
      </c>
      <c r="AM179" s="65" t="e">
        <f t="shared" si="83"/>
        <v>#REF!</v>
      </c>
      <c r="AR179" s="49"/>
    </row>
    <row r="180" spans="1:44" ht="12.75" customHeight="1" x14ac:dyDescent="0.3">
      <c r="A180" s="48">
        <v>171</v>
      </c>
      <c r="B180" s="48" t="s">
        <v>234</v>
      </c>
      <c r="C180" s="49">
        <v>8350383800</v>
      </c>
      <c r="D180" s="49">
        <f t="shared" si="60"/>
        <v>19297863.542673733</v>
      </c>
      <c r="E180" s="59">
        <v>1667764000</v>
      </c>
      <c r="F180" s="49">
        <f t="shared" si="84"/>
        <v>18659088.196662132</v>
      </c>
      <c r="G180" s="49">
        <f t="shared" si="61"/>
        <v>37956952</v>
      </c>
      <c r="H180" s="50">
        <v>52084938.135234915</v>
      </c>
      <c r="I180" s="51">
        <f t="shared" si="62"/>
        <v>0.72875102398024194</v>
      </c>
      <c r="J180" s="28">
        <f t="shared" si="63"/>
        <v>625019258</v>
      </c>
      <c r="K180" s="28">
        <f t="shared" si="64"/>
        <v>37956952</v>
      </c>
      <c r="L180" s="52">
        <f t="shared" si="65"/>
        <v>72.88</v>
      </c>
      <c r="M180" s="91"/>
      <c r="N180" s="53">
        <v>40461057</v>
      </c>
      <c r="O180" s="54">
        <v>5.2200000000000003E-2</v>
      </c>
      <c r="P180" s="28">
        <f t="shared" si="66"/>
        <v>42573124</v>
      </c>
      <c r="Q180" s="55">
        <f t="shared" si="67"/>
        <v>81.73787955639277</v>
      </c>
      <c r="R180" s="55">
        <f t="shared" si="68"/>
        <v>0</v>
      </c>
      <c r="S180" s="56">
        <f t="shared" si="69"/>
        <v>0</v>
      </c>
      <c r="T180" s="28">
        <f t="shared" si="70"/>
        <v>0</v>
      </c>
      <c r="U180" s="57">
        <f t="shared" si="71"/>
        <v>4616172</v>
      </c>
      <c r="V180" s="57" t="e">
        <f t="shared" si="57"/>
        <v>#REF!</v>
      </c>
      <c r="W180" s="57">
        <f t="shared" si="72"/>
        <v>0</v>
      </c>
      <c r="X180" s="50" t="e">
        <f t="shared" si="73"/>
        <v>#REF!</v>
      </c>
      <c r="Y180" s="58" t="e">
        <f t="shared" si="74"/>
        <v>#REF!</v>
      </c>
      <c r="AA180" s="28">
        <f t="shared" si="75"/>
        <v>0</v>
      </c>
      <c r="AB180" s="28">
        <f t="shared" si="76"/>
        <v>0</v>
      </c>
      <c r="AC180" s="28" t="e">
        <f t="shared" si="77"/>
        <v>#REF!</v>
      </c>
      <c r="AD180" s="55" t="e">
        <f t="shared" si="78"/>
        <v>#REF!</v>
      </c>
      <c r="AG180" s="61" t="str">
        <f t="shared" si="79"/>
        <v>171</v>
      </c>
      <c r="AH180" s="62" t="str">
        <f t="shared" si="80"/>
        <v>Marshfield</v>
      </c>
      <c r="AI180" s="63">
        <f t="shared" si="81"/>
        <v>0.72875102398024194</v>
      </c>
      <c r="AJ180" s="64">
        <f t="shared" si="58"/>
        <v>72.88</v>
      </c>
      <c r="AK180" s="63">
        <f t="shared" si="82"/>
        <v>5.2200000000000003E-2</v>
      </c>
      <c r="AL180" s="57" t="e">
        <f t="shared" si="59"/>
        <v>#REF!</v>
      </c>
      <c r="AM180" s="65" t="e">
        <f t="shared" si="83"/>
        <v>#REF!</v>
      </c>
      <c r="AR180" s="49"/>
    </row>
    <row r="181" spans="1:44" ht="12.75" customHeight="1" x14ac:dyDescent="0.3">
      <c r="A181" s="48">
        <v>172</v>
      </c>
      <c r="B181" s="48" t="s">
        <v>235</v>
      </c>
      <c r="C181" s="49">
        <v>10032766100</v>
      </c>
      <c r="D181" s="49">
        <f t="shared" si="60"/>
        <v>23185874.540684339</v>
      </c>
      <c r="E181" s="59">
        <v>864954000</v>
      </c>
      <c r="F181" s="49">
        <f t="shared" si="84"/>
        <v>9677180.3277056571</v>
      </c>
      <c r="G181" s="49">
        <f t="shared" si="61"/>
        <v>32863055</v>
      </c>
      <c r="H181" s="50">
        <v>23213682.035004728</v>
      </c>
      <c r="I181" s="51">
        <f t="shared" si="62"/>
        <v>1.415676106463621</v>
      </c>
      <c r="J181" s="28">
        <f t="shared" si="63"/>
        <v>278564184</v>
      </c>
      <c r="K181" s="28">
        <f t="shared" si="64"/>
        <v>32863055</v>
      </c>
      <c r="L181" s="52">
        <f t="shared" si="65"/>
        <v>141.57</v>
      </c>
      <c r="M181" s="91"/>
      <c r="N181" s="53">
        <v>18209471</v>
      </c>
      <c r="O181" s="54">
        <v>5.5599999999999997E-2</v>
      </c>
      <c r="P181" s="28">
        <f t="shared" si="66"/>
        <v>19221918</v>
      </c>
      <c r="Q181" s="55">
        <f t="shared" si="67"/>
        <v>82.804261603198469</v>
      </c>
      <c r="R181" s="55">
        <f t="shared" si="68"/>
        <v>58.765738396801524</v>
      </c>
      <c r="S181" s="56">
        <f t="shared" si="69"/>
        <v>0.02</v>
      </c>
      <c r="T181" s="28">
        <f t="shared" si="70"/>
        <v>364189</v>
      </c>
      <c r="U181" s="57">
        <f t="shared" si="71"/>
        <v>0</v>
      </c>
      <c r="V181" s="57" t="e">
        <f t="shared" si="57"/>
        <v>#REF!</v>
      </c>
      <c r="W181" s="57">
        <f t="shared" si="72"/>
        <v>0</v>
      </c>
      <c r="X181" s="50" t="e">
        <f t="shared" si="73"/>
        <v>#REF!</v>
      </c>
      <c r="Y181" s="58" t="e">
        <f t="shared" si="74"/>
        <v>#REF!</v>
      </c>
      <c r="AA181" s="28">
        <f t="shared" si="75"/>
        <v>-13641137</v>
      </c>
      <c r="AB181" s="28">
        <f t="shared" si="76"/>
        <v>-13276948</v>
      </c>
      <c r="AC181" s="28">
        <f t="shared" si="77"/>
        <v>0</v>
      </c>
      <c r="AD181" s="55" t="e">
        <f t="shared" si="78"/>
        <v>#REF!</v>
      </c>
      <c r="AG181" s="61" t="str">
        <f t="shared" si="79"/>
        <v>172</v>
      </c>
      <c r="AH181" s="62" t="str">
        <f t="shared" si="80"/>
        <v>Mashpee</v>
      </c>
      <c r="AI181" s="63">
        <f t="shared" si="81"/>
        <v>1.415676106463621</v>
      </c>
      <c r="AJ181" s="64">
        <f t="shared" si="58"/>
        <v>141.57</v>
      </c>
      <c r="AK181" s="63">
        <f t="shared" si="82"/>
        <v>5.5599999999999997E-2</v>
      </c>
      <c r="AL181" s="57" t="e">
        <f t="shared" si="59"/>
        <v>#REF!</v>
      </c>
      <c r="AM181" s="65" t="e">
        <f t="shared" si="83"/>
        <v>#REF!</v>
      </c>
      <c r="AR181" s="49"/>
    </row>
    <row r="182" spans="1:44" ht="12.75" customHeight="1" x14ac:dyDescent="0.3">
      <c r="A182" s="48">
        <v>173</v>
      </c>
      <c r="B182" s="48" t="s">
        <v>236</v>
      </c>
      <c r="C182" s="49">
        <v>2833849800</v>
      </c>
      <c r="D182" s="49">
        <f t="shared" si="60"/>
        <v>6549069.8452487001</v>
      </c>
      <c r="E182" s="59">
        <v>480223000</v>
      </c>
      <c r="F182" s="49">
        <f t="shared" si="84"/>
        <v>5372776.5505585195</v>
      </c>
      <c r="G182" s="49">
        <f t="shared" si="61"/>
        <v>11921846</v>
      </c>
      <c r="H182" s="50">
        <v>10144392.282394724</v>
      </c>
      <c r="I182" s="51">
        <f t="shared" si="62"/>
        <v>1.1752153966571257</v>
      </c>
      <c r="J182" s="28">
        <f t="shared" si="63"/>
        <v>121732707</v>
      </c>
      <c r="K182" s="28">
        <f t="shared" si="64"/>
        <v>11921846</v>
      </c>
      <c r="L182" s="52">
        <f t="shared" si="65"/>
        <v>117.52</v>
      </c>
      <c r="M182" s="91"/>
      <c r="N182" s="53">
        <v>8412925</v>
      </c>
      <c r="O182" s="54">
        <v>4.3299999999999998E-2</v>
      </c>
      <c r="P182" s="28">
        <f t="shared" si="66"/>
        <v>8777205</v>
      </c>
      <c r="Q182" s="55">
        <f t="shared" si="67"/>
        <v>86.522728574214995</v>
      </c>
      <c r="R182" s="55">
        <f t="shared" si="68"/>
        <v>30.997271425785001</v>
      </c>
      <c r="S182" s="56">
        <f t="shared" si="69"/>
        <v>0.02</v>
      </c>
      <c r="T182" s="28">
        <f t="shared" si="70"/>
        <v>168259</v>
      </c>
      <c r="U182" s="57">
        <f t="shared" si="71"/>
        <v>0</v>
      </c>
      <c r="V182" s="57" t="e">
        <f t="shared" si="57"/>
        <v>#REF!</v>
      </c>
      <c r="W182" s="57">
        <f t="shared" si="72"/>
        <v>0</v>
      </c>
      <c r="X182" s="50" t="e">
        <f t="shared" si="73"/>
        <v>#REF!</v>
      </c>
      <c r="Y182" s="58" t="e">
        <f t="shared" si="74"/>
        <v>#REF!</v>
      </c>
      <c r="AA182" s="28">
        <f t="shared" si="75"/>
        <v>-3144641</v>
      </c>
      <c r="AB182" s="28">
        <f t="shared" si="76"/>
        <v>-2976382</v>
      </c>
      <c r="AC182" s="28">
        <f t="shared" si="77"/>
        <v>0</v>
      </c>
      <c r="AD182" s="55" t="e">
        <f t="shared" si="78"/>
        <v>#REF!</v>
      </c>
      <c r="AG182" s="61" t="str">
        <f t="shared" si="79"/>
        <v>173</v>
      </c>
      <c r="AH182" s="62" t="str">
        <f t="shared" si="80"/>
        <v>Mattapoisett</v>
      </c>
      <c r="AI182" s="63">
        <f t="shared" si="81"/>
        <v>1.1752153966571257</v>
      </c>
      <c r="AJ182" s="64">
        <f t="shared" si="58"/>
        <v>117.52</v>
      </c>
      <c r="AK182" s="63">
        <f t="shared" si="82"/>
        <v>4.3299999999999998E-2</v>
      </c>
      <c r="AL182" s="57" t="e">
        <f t="shared" si="59"/>
        <v>#REF!</v>
      </c>
      <c r="AM182" s="65" t="e">
        <f t="shared" si="83"/>
        <v>#REF!</v>
      </c>
      <c r="AR182" s="49"/>
    </row>
    <row r="183" spans="1:44" ht="12.75" customHeight="1" x14ac:dyDescent="0.3">
      <c r="A183" s="48">
        <v>174</v>
      </c>
      <c r="B183" s="48" t="s">
        <v>237</v>
      </c>
      <c r="C183" s="49">
        <v>2226654200</v>
      </c>
      <c r="D183" s="49">
        <f t="shared" si="60"/>
        <v>5145831.609359243</v>
      </c>
      <c r="E183" s="59">
        <v>571726000</v>
      </c>
      <c r="F183" s="49">
        <f t="shared" si="84"/>
        <v>6396520.0461964961</v>
      </c>
      <c r="G183" s="49">
        <f t="shared" si="61"/>
        <v>11542352</v>
      </c>
      <c r="H183" s="50">
        <v>20148892.699252959</v>
      </c>
      <c r="I183" s="51">
        <f t="shared" si="62"/>
        <v>0.57285291912979142</v>
      </c>
      <c r="J183" s="28">
        <f t="shared" si="63"/>
        <v>241786712</v>
      </c>
      <c r="K183" s="28">
        <f t="shared" si="64"/>
        <v>11542352</v>
      </c>
      <c r="L183" s="52">
        <f t="shared" si="65"/>
        <v>57.29</v>
      </c>
      <c r="M183" s="91"/>
      <c r="N183" s="53">
        <v>13876493</v>
      </c>
      <c r="O183" s="54">
        <v>3.9899999999999998E-2</v>
      </c>
      <c r="P183" s="28">
        <f t="shared" si="66"/>
        <v>14430165</v>
      </c>
      <c r="Q183" s="55">
        <f t="shared" si="67"/>
        <v>71.617657681680015</v>
      </c>
      <c r="R183" s="55">
        <f t="shared" si="68"/>
        <v>0</v>
      </c>
      <c r="S183" s="56">
        <f t="shared" si="69"/>
        <v>0</v>
      </c>
      <c r="T183" s="28">
        <f t="shared" si="70"/>
        <v>0</v>
      </c>
      <c r="U183" s="57">
        <f t="shared" si="71"/>
        <v>2887813</v>
      </c>
      <c r="V183" s="57" t="e">
        <f t="shared" si="57"/>
        <v>#REF!</v>
      </c>
      <c r="W183" s="57">
        <f t="shared" si="72"/>
        <v>0</v>
      </c>
      <c r="X183" s="50" t="e">
        <f t="shared" si="73"/>
        <v>#REF!</v>
      </c>
      <c r="Y183" s="58" t="e">
        <f t="shared" si="74"/>
        <v>#REF!</v>
      </c>
      <c r="AA183" s="28">
        <f t="shared" si="75"/>
        <v>0</v>
      </c>
      <c r="AB183" s="28">
        <f t="shared" si="76"/>
        <v>0</v>
      </c>
      <c r="AC183" s="28" t="e">
        <f t="shared" si="77"/>
        <v>#REF!</v>
      </c>
      <c r="AD183" s="55" t="e">
        <f t="shared" si="78"/>
        <v>#REF!</v>
      </c>
      <c r="AG183" s="61" t="str">
        <f t="shared" si="79"/>
        <v>174</v>
      </c>
      <c r="AH183" s="62" t="str">
        <f t="shared" si="80"/>
        <v>Maynard</v>
      </c>
      <c r="AI183" s="63">
        <f t="shared" si="81"/>
        <v>0.57285291912979142</v>
      </c>
      <c r="AJ183" s="64">
        <f t="shared" si="58"/>
        <v>57.29</v>
      </c>
      <c r="AK183" s="63">
        <f t="shared" si="82"/>
        <v>3.9899999999999998E-2</v>
      </c>
      <c r="AL183" s="57" t="e">
        <f t="shared" si="59"/>
        <v>#REF!</v>
      </c>
      <c r="AM183" s="65" t="e">
        <f t="shared" si="83"/>
        <v>#REF!</v>
      </c>
      <c r="AR183" s="49"/>
    </row>
    <row r="184" spans="1:44" ht="12.75" customHeight="1" x14ac:dyDescent="0.3">
      <c r="A184" s="48">
        <v>175</v>
      </c>
      <c r="B184" s="48" t="s">
        <v>238</v>
      </c>
      <c r="C184" s="49">
        <v>4104880400</v>
      </c>
      <c r="D184" s="49">
        <f t="shared" si="60"/>
        <v>9486440.8290066831</v>
      </c>
      <c r="E184" s="59">
        <v>1556716000</v>
      </c>
      <c r="F184" s="49">
        <f t="shared" si="84"/>
        <v>17416673.54682982</v>
      </c>
      <c r="G184" s="49">
        <f t="shared" si="61"/>
        <v>26903114</v>
      </c>
      <c r="H184" s="50">
        <v>31340791.121123649</v>
      </c>
      <c r="I184" s="51">
        <f t="shared" si="62"/>
        <v>0.85840570826775775</v>
      </c>
      <c r="J184" s="28">
        <f t="shared" si="63"/>
        <v>376089493</v>
      </c>
      <c r="K184" s="28">
        <f t="shared" si="64"/>
        <v>26903114</v>
      </c>
      <c r="L184" s="52">
        <f t="shared" si="65"/>
        <v>85.84</v>
      </c>
      <c r="M184" s="91"/>
      <c r="N184" s="53">
        <v>24901924</v>
      </c>
      <c r="O184" s="54">
        <v>4.2999999999999997E-2</v>
      </c>
      <c r="P184" s="28">
        <f t="shared" si="66"/>
        <v>25972707</v>
      </c>
      <c r="Q184" s="55">
        <f t="shared" si="67"/>
        <v>82.871893372514236</v>
      </c>
      <c r="R184" s="55">
        <f t="shared" si="68"/>
        <v>2.968106627485767</v>
      </c>
      <c r="S184" s="56">
        <f t="shared" si="69"/>
        <v>0.01</v>
      </c>
      <c r="T184" s="28">
        <f t="shared" si="70"/>
        <v>249019</v>
      </c>
      <c r="U184" s="57">
        <f t="shared" si="71"/>
        <v>0</v>
      </c>
      <c r="V184" s="57" t="e">
        <f t="shared" si="57"/>
        <v>#REF!</v>
      </c>
      <c r="W184" s="57">
        <f t="shared" si="72"/>
        <v>0</v>
      </c>
      <c r="X184" s="50" t="e">
        <f t="shared" si="73"/>
        <v>#REF!</v>
      </c>
      <c r="Y184" s="58" t="e">
        <f t="shared" si="74"/>
        <v>#REF!</v>
      </c>
      <c r="AA184" s="28">
        <f t="shared" si="75"/>
        <v>-930407</v>
      </c>
      <c r="AB184" s="28">
        <f t="shared" si="76"/>
        <v>-681388</v>
      </c>
      <c r="AC184" s="28">
        <f t="shared" si="77"/>
        <v>0</v>
      </c>
      <c r="AD184" s="55" t="e">
        <f t="shared" si="78"/>
        <v>#REF!</v>
      </c>
      <c r="AG184" s="61" t="str">
        <f t="shared" si="79"/>
        <v>175</v>
      </c>
      <c r="AH184" s="62" t="str">
        <f t="shared" si="80"/>
        <v>Medfield</v>
      </c>
      <c r="AI184" s="63">
        <f t="shared" si="81"/>
        <v>0.85840570826775775</v>
      </c>
      <c r="AJ184" s="64">
        <f t="shared" si="58"/>
        <v>85.84</v>
      </c>
      <c r="AK184" s="63">
        <f t="shared" si="82"/>
        <v>4.2999999999999997E-2</v>
      </c>
      <c r="AL184" s="57" t="e">
        <f t="shared" si="59"/>
        <v>#REF!</v>
      </c>
      <c r="AM184" s="65" t="e">
        <f t="shared" si="83"/>
        <v>#REF!</v>
      </c>
      <c r="AR184" s="49"/>
    </row>
    <row r="185" spans="1:44" ht="12.75" customHeight="1" x14ac:dyDescent="0.3">
      <c r="A185" s="48">
        <v>176</v>
      </c>
      <c r="B185" s="48" t="s">
        <v>239</v>
      </c>
      <c r="C185" s="49">
        <v>16462758900</v>
      </c>
      <c r="D185" s="49">
        <f t="shared" si="60"/>
        <v>38045685.371747531</v>
      </c>
      <c r="E185" s="59">
        <v>3109028000</v>
      </c>
      <c r="F185" s="49">
        <f t="shared" si="84"/>
        <v>34784074.759913318</v>
      </c>
      <c r="G185" s="49">
        <f t="shared" si="61"/>
        <v>72829760</v>
      </c>
      <c r="H185" s="50">
        <v>76664491.980000004</v>
      </c>
      <c r="I185" s="51">
        <f t="shared" si="62"/>
        <v>0.94998033795097214</v>
      </c>
      <c r="J185" s="28">
        <f t="shared" si="63"/>
        <v>919973904</v>
      </c>
      <c r="K185" s="28">
        <f t="shared" si="64"/>
        <v>72829760</v>
      </c>
      <c r="L185" s="52">
        <f t="shared" si="65"/>
        <v>95</v>
      </c>
      <c r="M185" s="91"/>
      <c r="N185" s="53">
        <v>57259487</v>
      </c>
      <c r="O185" s="54">
        <v>5.2299999999999992E-2</v>
      </c>
      <c r="P185" s="28">
        <f t="shared" si="66"/>
        <v>60254158</v>
      </c>
      <c r="Q185" s="55">
        <f t="shared" si="67"/>
        <v>78.59460937368361</v>
      </c>
      <c r="R185" s="55">
        <f t="shared" si="68"/>
        <v>16.40539062631639</v>
      </c>
      <c r="S185" s="56">
        <f t="shared" si="69"/>
        <v>0.02</v>
      </c>
      <c r="T185" s="28">
        <f t="shared" si="70"/>
        <v>1145190</v>
      </c>
      <c r="U185" s="57">
        <f t="shared" si="71"/>
        <v>0</v>
      </c>
      <c r="V185" s="57" t="e">
        <f t="shared" si="57"/>
        <v>#REF!</v>
      </c>
      <c r="W185" s="57">
        <f t="shared" si="72"/>
        <v>0</v>
      </c>
      <c r="X185" s="50" t="e">
        <f t="shared" si="73"/>
        <v>#REF!</v>
      </c>
      <c r="Y185" s="58" t="e">
        <f t="shared" si="74"/>
        <v>#REF!</v>
      </c>
      <c r="AA185" s="28">
        <f t="shared" si="75"/>
        <v>-12575602</v>
      </c>
      <c r="AB185" s="28">
        <f t="shared" si="76"/>
        <v>-11430412</v>
      </c>
      <c r="AC185" s="28">
        <f t="shared" si="77"/>
        <v>0</v>
      </c>
      <c r="AD185" s="55" t="e">
        <f t="shared" si="78"/>
        <v>#REF!</v>
      </c>
      <c r="AG185" s="61" t="str">
        <f t="shared" si="79"/>
        <v>176</v>
      </c>
      <c r="AH185" s="62" t="str">
        <f t="shared" si="80"/>
        <v>Medford</v>
      </c>
      <c r="AI185" s="63">
        <f t="shared" si="81"/>
        <v>0.94998033795097214</v>
      </c>
      <c r="AJ185" s="64">
        <f t="shared" si="58"/>
        <v>95</v>
      </c>
      <c r="AK185" s="63">
        <f t="shared" si="82"/>
        <v>5.2299999999999992E-2</v>
      </c>
      <c r="AL185" s="57" t="e">
        <f t="shared" si="59"/>
        <v>#REF!</v>
      </c>
      <c r="AM185" s="65" t="e">
        <f t="shared" si="83"/>
        <v>#REF!</v>
      </c>
      <c r="AR185" s="49"/>
    </row>
    <row r="186" spans="1:44" ht="12.75" customHeight="1" x14ac:dyDescent="0.3">
      <c r="A186" s="48">
        <v>177</v>
      </c>
      <c r="B186" s="48" t="s">
        <v>240</v>
      </c>
      <c r="C186" s="49">
        <v>3638444900</v>
      </c>
      <c r="D186" s="49">
        <f t="shared" si="60"/>
        <v>8408501.3179558497</v>
      </c>
      <c r="E186" s="59">
        <v>876026000</v>
      </c>
      <c r="F186" s="49">
        <f t="shared" si="84"/>
        <v>9801054.8234457262</v>
      </c>
      <c r="G186" s="49">
        <f t="shared" si="61"/>
        <v>18209556</v>
      </c>
      <c r="H186" s="50">
        <v>31210677.024219565</v>
      </c>
      <c r="I186" s="51">
        <f t="shared" si="62"/>
        <v>0.58343995504709301</v>
      </c>
      <c r="J186" s="28">
        <f t="shared" si="63"/>
        <v>374528124</v>
      </c>
      <c r="K186" s="28">
        <f t="shared" si="64"/>
        <v>18209556</v>
      </c>
      <c r="L186" s="52">
        <f t="shared" si="65"/>
        <v>58.34</v>
      </c>
      <c r="M186" s="91"/>
      <c r="N186" s="53">
        <v>21723330</v>
      </c>
      <c r="O186" s="54">
        <v>4.2599999999999999E-2</v>
      </c>
      <c r="P186" s="28">
        <f t="shared" si="66"/>
        <v>22648744</v>
      </c>
      <c r="Q186" s="55">
        <f t="shared" si="67"/>
        <v>72.567294783206776</v>
      </c>
      <c r="R186" s="55">
        <f t="shared" si="68"/>
        <v>0</v>
      </c>
      <c r="S186" s="56">
        <f t="shared" si="69"/>
        <v>0</v>
      </c>
      <c r="T186" s="28">
        <f t="shared" si="70"/>
        <v>0</v>
      </c>
      <c r="U186" s="57">
        <f t="shared" si="71"/>
        <v>4439188</v>
      </c>
      <c r="V186" s="57" t="e">
        <f t="shared" si="57"/>
        <v>#REF!</v>
      </c>
      <c r="W186" s="57">
        <f t="shared" si="72"/>
        <v>0</v>
      </c>
      <c r="X186" s="50" t="e">
        <f t="shared" si="73"/>
        <v>#REF!</v>
      </c>
      <c r="Y186" s="58" t="e">
        <f t="shared" si="74"/>
        <v>#REF!</v>
      </c>
      <c r="AA186" s="28">
        <f t="shared" si="75"/>
        <v>0</v>
      </c>
      <c r="AB186" s="28">
        <f t="shared" si="76"/>
        <v>0</v>
      </c>
      <c r="AC186" s="28" t="e">
        <f t="shared" si="77"/>
        <v>#REF!</v>
      </c>
      <c r="AD186" s="55" t="e">
        <f t="shared" si="78"/>
        <v>#REF!</v>
      </c>
      <c r="AG186" s="61" t="str">
        <f t="shared" si="79"/>
        <v>177</v>
      </c>
      <c r="AH186" s="62" t="str">
        <f t="shared" si="80"/>
        <v>Medway</v>
      </c>
      <c r="AI186" s="63">
        <f t="shared" si="81"/>
        <v>0.58343995504709301</v>
      </c>
      <c r="AJ186" s="64">
        <f t="shared" si="58"/>
        <v>58.34</v>
      </c>
      <c r="AK186" s="63">
        <f t="shared" si="82"/>
        <v>4.2599999999999999E-2</v>
      </c>
      <c r="AL186" s="57" t="e">
        <f t="shared" si="59"/>
        <v>#REF!</v>
      </c>
      <c r="AM186" s="65" t="e">
        <f t="shared" si="83"/>
        <v>#REF!</v>
      </c>
      <c r="AR186" s="49"/>
    </row>
    <row r="187" spans="1:44" ht="12.75" customHeight="1" x14ac:dyDescent="0.3">
      <c r="A187" s="48">
        <v>178</v>
      </c>
      <c r="B187" s="48" t="s">
        <v>241</v>
      </c>
      <c r="C187" s="49">
        <v>8147203900</v>
      </c>
      <c r="D187" s="49">
        <f t="shared" si="60"/>
        <v>18828311.713832755</v>
      </c>
      <c r="E187" s="59">
        <v>2060060000</v>
      </c>
      <c r="F187" s="49">
        <f t="shared" si="84"/>
        <v>23048129.849556524</v>
      </c>
      <c r="G187" s="49">
        <f t="shared" si="61"/>
        <v>41876442</v>
      </c>
      <c r="H187" s="50">
        <v>56212784.397955157</v>
      </c>
      <c r="I187" s="51">
        <f t="shared" si="62"/>
        <v>0.74496295546468838</v>
      </c>
      <c r="J187" s="28">
        <f t="shared" si="63"/>
        <v>674553413</v>
      </c>
      <c r="K187" s="28">
        <f t="shared" si="64"/>
        <v>41876442</v>
      </c>
      <c r="L187" s="52">
        <f t="shared" si="65"/>
        <v>74.5</v>
      </c>
      <c r="M187" s="91"/>
      <c r="N187" s="53">
        <v>42365503</v>
      </c>
      <c r="O187" s="54">
        <v>4.7E-2</v>
      </c>
      <c r="P187" s="28">
        <f t="shared" si="66"/>
        <v>44356682</v>
      </c>
      <c r="Q187" s="55">
        <f t="shared" si="67"/>
        <v>78.908530283750821</v>
      </c>
      <c r="R187" s="55">
        <f t="shared" si="68"/>
        <v>0</v>
      </c>
      <c r="S187" s="56">
        <f t="shared" si="69"/>
        <v>0</v>
      </c>
      <c r="T187" s="28">
        <f t="shared" si="70"/>
        <v>0</v>
      </c>
      <c r="U187" s="57">
        <f t="shared" si="71"/>
        <v>2480240</v>
      </c>
      <c r="V187" s="57" t="e">
        <f t="shared" si="57"/>
        <v>#REF!</v>
      </c>
      <c r="W187" s="57">
        <f t="shared" si="72"/>
        <v>0</v>
      </c>
      <c r="X187" s="50" t="e">
        <f t="shared" si="73"/>
        <v>#REF!</v>
      </c>
      <c r="Y187" s="58" t="e">
        <f t="shared" si="74"/>
        <v>#REF!</v>
      </c>
      <c r="AA187" s="28">
        <f t="shared" si="75"/>
        <v>0</v>
      </c>
      <c r="AB187" s="28">
        <f t="shared" si="76"/>
        <v>0</v>
      </c>
      <c r="AC187" s="28" t="e">
        <f t="shared" si="77"/>
        <v>#REF!</v>
      </c>
      <c r="AD187" s="55" t="e">
        <f t="shared" si="78"/>
        <v>#REF!</v>
      </c>
      <c r="AG187" s="61" t="str">
        <f t="shared" si="79"/>
        <v>178</v>
      </c>
      <c r="AH187" s="62" t="str">
        <f t="shared" si="80"/>
        <v>Melrose</v>
      </c>
      <c r="AI187" s="63">
        <f t="shared" si="81"/>
        <v>0.74496295546468838</v>
      </c>
      <c r="AJ187" s="64">
        <f t="shared" si="58"/>
        <v>74.5</v>
      </c>
      <c r="AK187" s="63">
        <f t="shared" si="82"/>
        <v>4.7E-2</v>
      </c>
      <c r="AL187" s="57" t="e">
        <f t="shared" si="59"/>
        <v>#REF!</v>
      </c>
      <c r="AM187" s="65" t="e">
        <f t="shared" si="83"/>
        <v>#REF!</v>
      </c>
      <c r="AR187" s="49"/>
    </row>
    <row r="188" spans="1:44" ht="12.75" customHeight="1" x14ac:dyDescent="0.3">
      <c r="A188" s="48">
        <v>179</v>
      </c>
      <c r="B188" s="48" t="s">
        <v>242</v>
      </c>
      <c r="C188" s="49">
        <v>1568183900</v>
      </c>
      <c r="D188" s="49">
        <f t="shared" si="60"/>
        <v>3624096.764512538</v>
      </c>
      <c r="E188" s="59">
        <v>467772000</v>
      </c>
      <c r="F188" s="49">
        <f t="shared" si="84"/>
        <v>5233473.6832843488</v>
      </c>
      <c r="G188" s="49">
        <f t="shared" si="61"/>
        <v>8857570</v>
      </c>
      <c r="H188" s="50">
        <v>12386165.099048693</v>
      </c>
      <c r="I188" s="51">
        <f t="shared" si="62"/>
        <v>0.71511803122019557</v>
      </c>
      <c r="J188" s="28">
        <f t="shared" si="63"/>
        <v>148633981</v>
      </c>
      <c r="K188" s="28">
        <f t="shared" si="64"/>
        <v>8857570</v>
      </c>
      <c r="L188" s="52">
        <f t="shared" si="65"/>
        <v>71.510000000000005</v>
      </c>
      <c r="M188" s="91"/>
      <c r="N188" s="53">
        <v>10044033</v>
      </c>
      <c r="O188" s="54">
        <v>5.1200000000000002E-2</v>
      </c>
      <c r="P188" s="28">
        <f t="shared" si="66"/>
        <v>10558287</v>
      </c>
      <c r="Q188" s="55">
        <f t="shared" si="67"/>
        <v>85.242582474626616</v>
      </c>
      <c r="R188" s="55">
        <f t="shared" si="68"/>
        <v>0</v>
      </c>
      <c r="S188" s="56">
        <f t="shared" si="69"/>
        <v>0</v>
      </c>
      <c r="T188" s="28">
        <f t="shared" si="70"/>
        <v>0</v>
      </c>
      <c r="U188" s="57">
        <f t="shared" si="71"/>
        <v>1700717</v>
      </c>
      <c r="V188" s="57" t="e">
        <f t="shared" si="57"/>
        <v>#REF!</v>
      </c>
      <c r="W188" s="57">
        <f t="shared" si="72"/>
        <v>0</v>
      </c>
      <c r="X188" s="50" t="e">
        <f t="shared" si="73"/>
        <v>#REF!</v>
      </c>
      <c r="Y188" s="58" t="e">
        <f t="shared" si="74"/>
        <v>#REF!</v>
      </c>
      <c r="AA188" s="28">
        <f t="shared" si="75"/>
        <v>0</v>
      </c>
      <c r="AB188" s="28">
        <f t="shared" si="76"/>
        <v>0</v>
      </c>
      <c r="AC188" s="28" t="e">
        <f t="shared" si="77"/>
        <v>#REF!</v>
      </c>
      <c r="AD188" s="55" t="e">
        <f t="shared" si="78"/>
        <v>#REF!</v>
      </c>
      <c r="AG188" s="61" t="str">
        <f t="shared" si="79"/>
        <v>179</v>
      </c>
      <c r="AH188" s="62" t="str">
        <f t="shared" si="80"/>
        <v>Mendon</v>
      </c>
      <c r="AI188" s="63">
        <f t="shared" si="81"/>
        <v>0.71511803122019557</v>
      </c>
      <c r="AJ188" s="64">
        <f t="shared" si="58"/>
        <v>71.510000000000005</v>
      </c>
      <c r="AK188" s="63">
        <f t="shared" si="82"/>
        <v>5.1200000000000002E-2</v>
      </c>
      <c r="AL188" s="57" t="e">
        <f t="shared" si="59"/>
        <v>#REF!</v>
      </c>
      <c r="AM188" s="65" t="e">
        <f t="shared" si="83"/>
        <v>#REF!</v>
      </c>
      <c r="AR188" s="49"/>
    </row>
    <row r="189" spans="1:44" ht="12.75" customHeight="1" x14ac:dyDescent="0.3">
      <c r="A189" s="48">
        <v>180</v>
      </c>
      <c r="B189" s="48" t="s">
        <v>243</v>
      </c>
      <c r="C189" s="49">
        <v>1430054300</v>
      </c>
      <c r="D189" s="49">
        <f t="shared" si="60"/>
        <v>3304877.1650488456</v>
      </c>
      <c r="E189" s="59">
        <v>337969000</v>
      </c>
      <c r="F189" s="49">
        <f t="shared" si="84"/>
        <v>3781226.4677362647</v>
      </c>
      <c r="G189" s="49">
        <f t="shared" si="61"/>
        <v>7086104</v>
      </c>
      <c r="H189" s="50">
        <v>11819197.312056052</v>
      </c>
      <c r="I189" s="51">
        <f t="shared" si="62"/>
        <v>0.59954189890474985</v>
      </c>
      <c r="J189" s="28">
        <f t="shared" si="63"/>
        <v>141830368</v>
      </c>
      <c r="K189" s="28">
        <f t="shared" si="64"/>
        <v>7086104</v>
      </c>
      <c r="L189" s="52">
        <f t="shared" si="65"/>
        <v>59.95</v>
      </c>
      <c r="M189" s="91"/>
      <c r="N189" s="53">
        <v>8169215</v>
      </c>
      <c r="O189" s="54">
        <v>3.8399999999999997E-2</v>
      </c>
      <c r="P189" s="28">
        <f t="shared" si="66"/>
        <v>8482913</v>
      </c>
      <c r="Q189" s="55">
        <f t="shared" si="67"/>
        <v>71.772327477324467</v>
      </c>
      <c r="R189" s="55">
        <f t="shared" si="68"/>
        <v>0</v>
      </c>
      <c r="S189" s="56">
        <f t="shared" si="69"/>
        <v>0</v>
      </c>
      <c r="T189" s="28">
        <f t="shared" si="70"/>
        <v>0</v>
      </c>
      <c r="U189" s="57">
        <f t="shared" si="71"/>
        <v>1396809</v>
      </c>
      <c r="V189" s="57" t="e">
        <f t="shared" si="57"/>
        <v>#REF!</v>
      </c>
      <c r="W189" s="57">
        <f t="shared" si="72"/>
        <v>0</v>
      </c>
      <c r="X189" s="50" t="e">
        <f t="shared" si="73"/>
        <v>#REF!</v>
      </c>
      <c r="Y189" s="58" t="e">
        <f t="shared" si="74"/>
        <v>#REF!</v>
      </c>
      <c r="AA189" s="28">
        <f t="shared" si="75"/>
        <v>0</v>
      </c>
      <c r="AB189" s="28">
        <f t="shared" si="76"/>
        <v>0</v>
      </c>
      <c r="AC189" s="28" t="e">
        <f t="shared" si="77"/>
        <v>#REF!</v>
      </c>
      <c r="AD189" s="55" t="e">
        <f t="shared" si="78"/>
        <v>#REF!</v>
      </c>
      <c r="AG189" s="61" t="str">
        <f t="shared" si="79"/>
        <v>180</v>
      </c>
      <c r="AH189" s="62" t="str">
        <f t="shared" si="80"/>
        <v>Merrimac</v>
      </c>
      <c r="AI189" s="63">
        <f t="shared" si="81"/>
        <v>0.59954189890474985</v>
      </c>
      <c r="AJ189" s="64">
        <f t="shared" si="58"/>
        <v>59.95</v>
      </c>
      <c r="AK189" s="63">
        <f t="shared" si="82"/>
        <v>3.8399999999999997E-2</v>
      </c>
      <c r="AL189" s="57" t="e">
        <f t="shared" si="59"/>
        <v>#REF!</v>
      </c>
      <c r="AM189" s="65" t="e">
        <f t="shared" si="83"/>
        <v>#REF!</v>
      </c>
      <c r="AR189" s="49"/>
    </row>
    <row r="190" spans="1:44" ht="12.75" customHeight="1" x14ac:dyDescent="0.3">
      <c r="A190" s="48">
        <v>181</v>
      </c>
      <c r="B190" s="48" t="s">
        <v>244</v>
      </c>
      <c r="C190" s="49">
        <v>9604259400</v>
      </c>
      <c r="D190" s="49">
        <f t="shared" si="60"/>
        <v>22195589.061384402</v>
      </c>
      <c r="E190" s="59">
        <v>1981449000</v>
      </c>
      <c r="F190" s="49">
        <f t="shared" si="84"/>
        <v>22168623.167419359</v>
      </c>
      <c r="G190" s="49">
        <f t="shared" si="61"/>
        <v>44364212</v>
      </c>
      <c r="H190" s="50">
        <v>133026215.22319317</v>
      </c>
      <c r="I190" s="51">
        <f t="shared" si="62"/>
        <v>0.33349976864007691</v>
      </c>
      <c r="J190" s="28">
        <f t="shared" si="63"/>
        <v>1596314583</v>
      </c>
      <c r="K190" s="28">
        <f t="shared" si="64"/>
        <v>44364212</v>
      </c>
      <c r="L190" s="52">
        <f t="shared" si="65"/>
        <v>33.35</v>
      </c>
      <c r="M190" s="91"/>
      <c r="N190" s="53">
        <v>51423936</v>
      </c>
      <c r="O190" s="54">
        <v>5.28E-2</v>
      </c>
      <c r="P190" s="28">
        <f t="shared" si="66"/>
        <v>54139120</v>
      </c>
      <c r="Q190" s="55">
        <f t="shared" si="67"/>
        <v>40.698083388424351</v>
      </c>
      <c r="R190" s="55">
        <f t="shared" si="68"/>
        <v>0</v>
      </c>
      <c r="S190" s="56">
        <f t="shared" si="69"/>
        <v>0</v>
      </c>
      <c r="T190" s="28">
        <f t="shared" si="70"/>
        <v>0</v>
      </c>
      <c r="U190" s="57">
        <f t="shared" si="71"/>
        <v>9774908</v>
      </c>
      <c r="V190" s="57" t="e">
        <f t="shared" si="57"/>
        <v>#REF!</v>
      </c>
      <c r="W190" s="57">
        <f t="shared" si="72"/>
        <v>0</v>
      </c>
      <c r="X190" s="50" t="e">
        <f t="shared" si="73"/>
        <v>#REF!</v>
      </c>
      <c r="Y190" s="58" t="e">
        <f t="shared" si="74"/>
        <v>#REF!</v>
      </c>
      <c r="AA190" s="28">
        <f t="shared" si="75"/>
        <v>0</v>
      </c>
      <c r="AB190" s="28">
        <f t="shared" si="76"/>
        <v>0</v>
      </c>
      <c r="AC190" s="28" t="e">
        <f t="shared" si="77"/>
        <v>#REF!</v>
      </c>
      <c r="AD190" s="55" t="e">
        <f t="shared" si="78"/>
        <v>#REF!</v>
      </c>
      <c r="AG190" s="61" t="str">
        <f t="shared" si="79"/>
        <v>181</v>
      </c>
      <c r="AH190" s="62" t="str">
        <f t="shared" si="80"/>
        <v>Methuen</v>
      </c>
      <c r="AI190" s="63">
        <f t="shared" si="81"/>
        <v>0.33349976864007691</v>
      </c>
      <c r="AJ190" s="64">
        <f t="shared" si="58"/>
        <v>33.35</v>
      </c>
      <c r="AK190" s="63">
        <f t="shared" si="82"/>
        <v>5.28E-2</v>
      </c>
      <c r="AL190" s="57" t="e">
        <f t="shared" si="59"/>
        <v>#REF!</v>
      </c>
      <c r="AM190" s="65" t="e">
        <f t="shared" si="83"/>
        <v>#REF!</v>
      </c>
      <c r="AR190" s="49"/>
    </row>
    <row r="191" spans="1:44" ht="12.75" customHeight="1" x14ac:dyDescent="0.3">
      <c r="A191" s="48">
        <v>182</v>
      </c>
      <c r="B191" s="48" t="s">
        <v>245</v>
      </c>
      <c r="C191" s="49">
        <v>4420834200</v>
      </c>
      <c r="D191" s="49">
        <f t="shared" si="60"/>
        <v>10216614.850252178</v>
      </c>
      <c r="E191" s="59">
        <v>946185000</v>
      </c>
      <c r="F191" s="49">
        <f t="shared" si="84"/>
        <v>10585999.796948943</v>
      </c>
      <c r="G191" s="49">
        <f t="shared" si="61"/>
        <v>20802615</v>
      </c>
      <c r="H191" s="50">
        <v>49538907.528281592</v>
      </c>
      <c r="I191" s="51">
        <f t="shared" si="62"/>
        <v>0.41992478312372672</v>
      </c>
      <c r="J191" s="28">
        <f t="shared" si="63"/>
        <v>594466890</v>
      </c>
      <c r="K191" s="28">
        <f t="shared" si="64"/>
        <v>20802615</v>
      </c>
      <c r="L191" s="52">
        <f t="shared" si="65"/>
        <v>41.99</v>
      </c>
      <c r="M191" s="91"/>
      <c r="N191" s="53">
        <v>24714150</v>
      </c>
      <c r="O191" s="54">
        <v>8.7599999999999997E-2</v>
      </c>
      <c r="P191" s="28">
        <f t="shared" si="66"/>
        <v>26879110</v>
      </c>
      <c r="Q191" s="55">
        <f t="shared" si="67"/>
        <v>54.258584496750977</v>
      </c>
      <c r="R191" s="55">
        <f t="shared" si="68"/>
        <v>0</v>
      </c>
      <c r="S191" s="56">
        <f t="shared" si="69"/>
        <v>0</v>
      </c>
      <c r="T191" s="28">
        <f t="shared" si="70"/>
        <v>0</v>
      </c>
      <c r="U191" s="57">
        <f t="shared" si="71"/>
        <v>6076495</v>
      </c>
      <c r="V191" s="57" t="e">
        <f t="shared" si="57"/>
        <v>#REF!</v>
      </c>
      <c r="W191" s="57">
        <f t="shared" si="72"/>
        <v>0</v>
      </c>
      <c r="X191" s="50" t="e">
        <f t="shared" si="73"/>
        <v>#REF!</v>
      </c>
      <c r="Y191" s="58" t="e">
        <f t="shared" si="74"/>
        <v>#REF!</v>
      </c>
      <c r="AA191" s="28">
        <f t="shared" si="75"/>
        <v>0</v>
      </c>
      <c r="AB191" s="28">
        <f t="shared" si="76"/>
        <v>0</v>
      </c>
      <c r="AC191" s="28" t="e">
        <f t="shared" si="77"/>
        <v>#REF!</v>
      </c>
      <c r="AD191" s="55" t="e">
        <f t="shared" si="78"/>
        <v>#REF!</v>
      </c>
      <c r="AG191" s="61" t="str">
        <f t="shared" si="79"/>
        <v>182</v>
      </c>
      <c r="AH191" s="62" t="str">
        <f t="shared" si="80"/>
        <v>Middleborough</v>
      </c>
      <c r="AI191" s="63">
        <f t="shared" si="81"/>
        <v>0.41992478312372672</v>
      </c>
      <c r="AJ191" s="64">
        <f t="shared" si="58"/>
        <v>41.99</v>
      </c>
      <c r="AK191" s="63">
        <f t="shared" si="82"/>
        <v>8.7599999999999997E-2</v>
      </c>
      <c r="AL191" s="57" t="e">
        <f t="shared" si="59"/>
        <v>#REF!</v>
      </c>
      <c r="AM191" s="65" t="e">
        <f t="shared" si="83"/>
        <v>#REF!</v>
      </c>
      <c r="AR191" s="49"/>
    </row>
    <row r="192" spans="1:44" ht="12.75" customHeight="1" x14ac:dyDescent="0.3">
      <c r="A192" s="48">
        <v>183</v>
      </c>
      <c r="B192" s="48" t="s">
        <v>246</v>
      </c>
      <c r="C192" s="49">
        <v>84579300</v>
      </c>
      <c r="D192" s="49">
        <f t="shared" si="60"/>
        <v>195464.04441133168</v>
      </c>
      <c r="E192" s="59">
        <v>11984000</v>
      </c>
      <c r="F192" s="49">
        <f t="shared" si="84"/>
        <v>134078.03079380473</v>
      </c>
      <c r="G192" s="49">
        <f t="shared" si="61"/>
        <v>329542</v>
      </c>
      <c r="H192" s="50">
        <v>374128.11005061021</v>
      </c>
      <c r="I192" s="51">
        <f t="shared" si="62"/>
        <v>0.88082662368091291</v>
      </c>
      <c r="J192" s="28">
        <f t="shared" si="63"/>
        <v>4489537</v>
      </c>
      <c r="K192" s="28">
        <f t="shared" si="64"/>
        <v>329542</v>
      </c>
      <c r="L192" s="52">
        <f t="shared" si="65"/>
        <v>88.08</v>
      </c>
      <c r="M192" s="91"/>
      <c r="N192" s="53">
        <v>289148</v>
      </c>
      <c r="O192" s="54">
        <v>4.2799999999999991E-2</v>
      </c>
      <c r="P192" s="28">
        <f t="shared" si="66"/>
        <v>301524</v>
      </c>
      <c r="Q192" s="55">
        <f t="shared" si="67"/>
        <v>80.593783760116636</v>
      </c>
      <c r="R192" s="55">
        <f t="shared" si="68"/>
        <v>7.4862162398833618</v>
      </c>
      <c r="S192" s="56">
        <f t="shared" si="69"/>
        <v>0.01</v>
      </c>
      <c r="T192" s="28">
        <f t="shared" si="70"/>
        <v>2891</v>
      </c>
      <c r="U192" s="57">
        <f t="shared" si="71"/>
        <v>0</v>
      </c>
      <c r="V192" s="57" t="e">
        <f t="shared" si="57"/>
        <v>#REF!</v>
      </c>
      <c r="W192" s="57">
        <f t="shared" si="72"/>
        <v>0</v>
      </c>
      <c r="X192" s="50" t="e">
        <f t="shared" si="73"/>
        <v>#REF!</v>
      </c>
      <c r="Y192" s="58" t="e">
        <f t="shared" si="74"/>
        <v>#REF!</v>
      </c>
      <c r="AA192" s="28">
        <f t="shared" si="75"/>
        <v>-28018</v>
      </c>
      <c r="AB192" s="28">
        <f t="shared" si="76"/>
        <v>-25127</v>
      </c>
      <c r="AC192" s="28">
        <f t="shared" si="77"/>
        <v>0</v>
      </c>
      <c r="AD192" s="55" t="e">
        <f t="shared" si="78"/>
        <v>#REF!</v>
      </c>
      <c r="AG192" s="61" t="str">
        <f t="shared" si="79"/>
        <v>183</v>
      </c>
      <c r="AH192" s="62" t="str">
        <f t="shared" si="80"/>
        <v>Middlefield</v>
      </c>
      <c r="AI192" s="63">
        <f t="shared" si="81"/>
        <v>0.88082662368091291</v>
      </c>
      <c r="AJ192" s="64">
        <f t="shared" si="58"/>
        <v>88.08</v>
      </c>
      <c r="AK192" s="63">
        <f t="shared" si="82"/>
        <v>4.2799999999999991E-2</v>
      </c>
      <c r="AL192" s="57" t="e">
        <f t="shared" si="59"/>
        <v>#REF!</v>
      </c>
      <c r="AM192" s="65" t="e">
        <f t="shared" si="83"/>
        <v>#REF!</v>
      </c>
      <c r="AR192" s="49"/>
    </row>
    <row r="193" spans="1:44" ht="12.75" customHeight="1" x14ac:dyDescent="0.3">
      <c r="A193" s="48">
        <v>184</v>
      </c>
      <c r="B193" s="48" t="s">
        <v>247</v>
      </c>
      <c r="C193" s="49">
        <v>3413509300</v>
      </c>
      <c r="D193" s="49">
        <f t="shared" si="60"/>
        <v>7888671.7366269724</v>
      </c>
      <c r="E193" s="59">
        <v>769812000</v>
      </c>
      <c r="F193" s="49">
        <f t="shared" si="84"/>
        <v>8612723.384632878</v>
      </c>
      <c r="G193" s="49">
        <f t="shared" si="61"/>
        <v>16501395</v>
      </c>
      <c r="H193" s="50">
        <v>16738149.076091185</v>
      </c>
      <c r="I193" s="51">
        <f t="shared" si="62"/>
        <v>0.98585542075083044</v>
      </c>
      <c r="J193" s="28">
        <f t="shared" si="63"/>
        <v>200857789</v>
      </c>
      <c r="K193" s="28">
        <f t="shared" si="64"/>
        <v>16501395</v>
      </c>
      <c r="L193" s="52">
        <f t="shared" si="65"/>
        <v>98.59</v>
      </c>
      <c r="M193" s="91"/>
      <c r="N193" s="53">
        <v>13668654</v>
      </c>
      <c r="O193" s="54">
        <v>4.07E-2</v>
      </c>
      <c r="P193" s="28">
        <f t="shared" si="66"/>
        <v>14224968</v>
      </c>
      <c r="Q193" s="55">
        <f t="shared" si="67"/>
        <v>84.985310713470582</v>
      </c>
      <c r="R193" s="55">
        <f t="shared" si="68"/>
        <v>13.604689286529421</v>
      </c>
      <c r="S193" s="56">
        <f t="shared" si="69"/>
        <v>0.02</v>
      </c>
      <c r="T193" s="28">
        <f t="shared" si="70"/>
        <v>273373</v>
      </c>
      <c r="U193" s="57">
        <f t="shared" si="71"/>
        <v>0</v>
      </c>
      <c r="V193" s="57" t="e">
        <f t="shared" si="57"/>
        <v>#REF!</v>
      </c>
      <c r="W193" s="57">
        <f t="shared" si="72"/>
        <v>0</v>
      </c>
      <c r="X193" s="50" t="e">
        <f t="shared" si="73"/>
        <v>#REF!</v>
      </c>
      <c r="Y193" s="58" t="e">
        <f t="shared" si="74"/>
        <v>#REF!</v>
      </c>
      <c r="AA193" s="28">
        <f t="shared" si="75"/>
        <v>-2276427</v>
      </c>
      <c r="AB193" s="28">
        <f t="shared" si="76"/>
        <v>-2003054</v>
      </c>
      <c r="AC193" s="28">
        <f t="shared" si="77"/>
        <v>0</v>
      </c>
      <c r="AD193" s="55" t="e">
        <f t="shared" si="78"/>
        <v>#REF!</v>
      </c>
      <c r="AG193" s="61" t="str">
        <f t="shared" si="79"/>
        <v>184</v>
      </c>
      <c r="AH193" s="62" t="str">
        <f t="shared" si="80"/>
        <v>Middleton</v>
      </c>
      <c r="AI193" s="63">
        <f t="shared" si="81"/>
        <v>0.98585542075083044</v>
      </c>
      <c r="AJ193" s="64">
        <f t="shared" si="58"/>
        <v>98.59</v>
      </c>
      <c r="AK193" s="63">
        <f t="shared" si="82"/>
        <v>4.07E-2</v>
      </c>
      <c r="AL193" s="57" t="e">
        <f t="shared" si="59"/>
        <v>#REF!</v>
      </c>
      <c r="AM193" s="65" t="e">
        <f t="shared" si="83"/>
        <v>#REF!</v>
      </c>
      <c r="AR193" s="49"/>
    </row>
    <row r="194" spans="1:44" ht="12.75" customHeight="1" x14ac:dyDescent="0.3">
      <c r="A194" s="48">
        <v>185</v>
      </c>
      <c r="B194" s="48" t="s">
        <v>248</v>
      </c>
      <c r="C194" s="49">
        <v>5647615100</v>
      </c>
      <c r="D194" s="49">
        <f t="shared" si="60"/>
        <v>13051724.106542705</v>
      </c>
      <c r="E194" s="59">
        <v>1220156000</v>
      </c>
      <c r="F194" s="49">
        <f t="shared" si="84"/>
        <v>13651211.093228105</v>
      </c>
      <c r="G194" s="49">
        <f t="shared" si="61"/>
        <v>26702935</v>
      </c>
      <c r="H194" s="50">
        <v>90324917.975273639</v>
      </c>
      <c r="I194" s="51">
        <f t="shared" si="62"/>
        <v>0.29563198725859796</v>
      </c>
      <c r="J194" s="28">
        <f t="shared" si="63"/>
        <v>1083899016</v>
      </c>
      <c r="K194" s="28">
        <f t="shared" si="64"/>
        <v>26702935</v>
      </c>
      <c r="L194" s="52">
        <f t="shared" si="65"/>
        <v>29.56</v>
      </c>
      <c r="M194" s="91"/>
      <c r="N194" s="53">
        <v>31641353</v>
      </c>
      <c r="O194" s="54">
        <v>4.2099999999999999E-2</v>
      </c>
      <c r="P194" s="28">
        <f t="shared" si="66"/>
        <v>32973454</v>
      </c>
      <c r="Q194" s="55">
        <f t="shared" si="67"/>
        <v>36.505379400429071</v>
      </c>
      <c r="R194" s="55">
        <f t="shared" si="68"/>
        <v>0</v>
      </c>
      <c r="S194" s="56">
        <f t="shared" si="69"/>
        <v>0</v>
      </c>
      <c r="T194" s="28">
        <f t="shared" si="70"/>
        <v>0</v>
      </c>
      <c r="U194" s="57">
        <f t="shared" si="71"/>
        <v>6270519</v>
      </c>
      <c r="V194" s="57" t="e">
        <f t="shared" si="57"/>
        <v>#REF!</v>
      </c>
      <c r="W194" s="57">
        <f t="shared" si="72"/>
        <v>0</v>
      </c>
      <c r="X194" s="50" t="e">
        <f t="shared" si="73"/>
        <v>#REF!</v>
      </c>
      <c r="Y194" s="58" t="e">
        <f t="shared" si="74"/>
        <v>#REF!</v>
      </c>
      <c r="AA194" s="28">
        <f t="shared" si="75"/>
        <v>0</v>
      </c>
      <c r="AB194" s="28">
        <f t="shared" si="76"/>
        <v>0</v>
      </c>
      <c r="AC194" s="28" t="e">
        <f t="shared" si="77"/>
        <v>#REF!</v>
      </c>
      <c r="AD194" s="55" t="e">
        <f t="shared" si="78"/>
        <v>#REF!</v>
      </c>
      <c r="AG194" s="61" t="str">
        <f t="shared" si="79"/>
        <v>185</v>
      </c>
      <c r="AH194" s="62" t="str">
        <f t="shared" si="80"/>
        <v>Milford</v>
      </c>
      <c r="AI194" s="63">
        <f t="shared" si="81"/>
        <v>0.29563198725859796</v>
      </c>
      <c r="AJ194" s="64">
        <f t="shared" si="58"/>
        <v>29.56</v>
      </c>
      <c r="AK194" s="63">
        <f t="shared" si="82"/>
        <v>4.2099999999999999E-2</v>
      </c>
      <c r="AL194" s="57" t="e">
        <f t="shared" si="59"/>
        <v>#REF!</v>
      </c>
      <c r="AM194" s="65" t="e">
        <f t="shared" si="83"/>
        <v>#REF!</v>
      </c>
      <c r="AR194" s="49"/>
    </row>
    <row r="195" spans="1:44" ht="12.75" customHeight="1" x14ac:dyDescent="0.3">
      <c r="A195" s="48">
        <v>186</v>
      </c>
      <c r="B195" s="48" t="s">
        <v>249</v>
      </c>
      <c r="C195" s="49">
        <v>2762065900</v>
      </c>
      <c r="D195" s="49">
        <f t="shared" si="60"/>
        <v>6383176.1641988615</v>
      </c>
      <c r="E195" s="59">
        <v>620627000</v>
      </c>
      <c r="F195" s="49">
        <f t="shared" si="84"/>
        <v>6943628.6730195805</v>
      </c>
      <c r="G195" s="49">
        <f t="shared" si="61"/>
        <v>13326805</v>
      </c>
      <c r="H195" s="50">
        <v>25348387.846277211</v>
      </c>
      <c r="I195" s="51">
        <f t="shared" si="62"/>
        <v>0.52574566401694223</v>
      </c>
      <c r="J195" s="28">
        <f t="shared" si="63"/>
        <v>304180654</v>
      </c>
      <c r="K195" s="28">
        <f t="shared" si="64"/>
        <v>13326805</v>
      </c>
      <c r="L195" s="52">
        <f t="shared" si="65"/>
        <v>52.57</v>
      </c>
      <c r="M195" s="91"/>
      <c r="N195" s="53">
        <v>15415281</v>
      </c>
      <c r="O195" s="54">
        <v>4.3700000000000003E-2</v>
      </c>
      <c r="P195" s="28">
        <f t="shared" si="66"/>
        <v>16088929</v>
      </c>
      <c r="Q195" s="55">
        <f t="shared" si="67"/>
        <v>63.471212045396015</v>
      </c>
      <c r="R195" s="55">
        <f t="shared" si="68"/>
        <v>0</v>
      </c>
      <c r="S195" s="56">
        <f t="shared" si="69"/>
        <v>0</v>
      </c>
      <c r="T195" s="28">
        <f t="shared" si="70"/>
        <v>0</v>
      </c>
      <c r="U195" s="57">
        <f t="shared" si="71"/>
        <v>2762124</v>
      </c>
      <c r="V195" s="57" t="e">
        <f t="shared" si="57"/>
        <v>#REF!</v>
      </c>
      <c r="W195" s="57">
        <f t="shared" si="72"/>
        <v>0</v>
      </c>
      <c r="X195" s="50" t="e">
        <f t="shared" si="73"/>
        <v>#REF!</v>
      </c>
      <c r="Y195" s="58" t="e">
        <f t="shared" si="74"/>
        <v>#REF!</v>
      </c>
      <c r="AA195" s="28">
        <f t="shared" si="75"/>
        <v>0</v>
      </c>
      <c r="AB195" s="28">
        <f t="shared" si="76"/>
        <v>0</v>
      </c>
      <c r="AC195" s="28" t="e">
        <f t="shared" si="77"/>
        <v>#REF!</v>
      </c>
      <c r="AD195" s="55" t="e">
        <f t="shared" si="78"/>
        <v>#REF!</v>
      </c>
      <c r="AG195" s="61" t="str">
        <f t="shared" si="79"/>
        <v>186</v>
      </c>
      <c r="AH195" s="62" t="str">
        <f t="shared" si="80"/>
        <v>Millbury</v>
      </c>
      <c r="AI195" s="63">
        <f t="shared" si="81"/>
        <v>0.52574566401694223</v>
      </c>
      <c r="AJ195" s="64">
        <f t="shared" si="58"/>
        <v>52.57</v>
      </c>
      <c r="AK195" s="63">
        <f t="shared" si="82"/>
        <v>4.3700000000000003E-2</v>
      </c>
      <c r="AL195" s="57" t="e">
        <f t="shared" si="59"/>
        <v>#REF!</v>
      </c>
      <c r="AM195" s="65" t="e">
        <f t="shared" si="83"/>
        <v>#REF!</v>
      </c>
      <c r="AR195" s="49"/>
    </row>
    <row r="196" spans="1:44" ht="12.75" customHeight="1" x14ac:dyDescent="0.3">
      <c r="A196" s="48">
        <v>187</v>
      </c>
      <c r="B196" s="48" t="s">
        <v>250</v>
      </c>
      <c r="C196" s="49">
        <v>2230073300</v>
      </c>
      <c r="D196" s="49">
        <f t="shared" si="60"/>
        <v>5153733.2012883173</v>
      </c>
      <c r="E196" s="59">
        <v>550460000</v>
      </c>
      <c r="F196" s="49">
        <f t="shared" si="84"/>
        <v>6158594.1948229102</v>
      </c>
      <c r="G196" s="49">
        <f t="shared" si="61"/>
        <v>11312327</v>
      </c>
      <c r="H196" s="50">
        <v>16018813.541151829</v>
      </c>
      <c r="I196" s="51">
        <f t="shared" si="62"/>
        <v>0.70619006650767158</v>
      </c>
      <c r="J196" s="28">
        <f t="shared" si="63"/>
        <v>192225762</v>
      </c>
      <c r="K196" s="28">
        <f t="shared" si="64"/>
        <v>11312327</v>
      </c>
      <c r="L196" s="52">
        <f t="shared" si="65"/>
        <v>70.62</v>
      </c>
      <c r="M196" s="91"/>
      <c r="N196" s="53">
        <v>12611344</v>
      </c>
      <c r="O196" s="54">
        <v>6.4100000000000004E-2</v>
      </c>
      <c r="P196" s="28">
        <f t="shared" si="66"/>
        <v>13419731</v>
      </c>
      <c r="Q196" s="55">
        <f t="shared" si="67"/>
        <v>83.774812444911305</v>
      </c>
      <c r="R196" s="55">
        <f t="shared" si="68"/>
        <v>0</v>
      </c>
      <c r="S196" s="56">
        <f t="shared" si="69"/>
        <v>0</v>
      </c>
      <c r="T196" s="28">
        <f t="shared" si="70"/>
        <v>0</v>
      </c>
      <c r="U196" s="57">
        <f t="shared" si="71"/>
        <v>2107404</v>
      </c>
      <c r="V196" s="57" t="e">
        <f t="shared" si="57"/>
        <v>#REF!</v>
      </c>
      <c r="W196" s="57">
        <f t="shared" si="72"/>
        <v>0</v>
      </c>
      <c r="X196" s="50" t="e">
        <f t="shared" si="73"/>
        <v>#REF!</v>
      </c>
      <c r="Y196" s="58" t="e">
        <f t="shared" si="74"/>
        <v>#REF!</v>
      </c>
      <c r="AA196" s="28">
        <f t="shared" si="75"/>
        <v>0</v>
      </c>
      <c r="AB196" s="28">
        <f t="shared" si="76"/>
        <v>0</v>
      </c>
      <c r="AC196" s="28" t="e">
        <f t="shared" si="77"/>
        <v>#REF!</v>
      </c>
      <c r="AD196" s="55" t="e">
        <f t="shared" si="78"/>
        <v>#REF!</v>
      </c>
      <c r="AG196" s="61" t="str">
        <f t="shared" si="79"/>
        <v>187</v>
      </c>
      <c r="AH196" s="62" t="str">
        <f t="shared" si="80"/>
        <v>Millis</v>
      </c>
      <c r="AI196" s="63">
        <f t="shared" si="81"/>
        <v>0.70619006650767158</v>
      </c>
      <c r="AJ196" s="64">
        <f t="shared" si="58"/>
        <v>70.62</v>
      </c>
      <c r="AK196" s="63">
        <f t="shared" si="82"/>
        <v>6.4100000000000004E-2</v>
      </c>
      <c r="AL196" s="57" t="e">
        <f t="shared" si="59"/>
        <v>#REF!</v>
      </c>
      <c r="AM196" s="65" t="e">
        <f t="shared" si="83"/>
        <v>#REF!</v>
      </c>
      <c r="AR196" s="49"/>
    </row>
    <row r="197" spans="1:44" ht="12.75" customHeight="1" x14ac:dyDescent="0.3">
      <c r="A197" s="48">
        <v>188</v>
      </c>
      <c r="B197" s="48" t="s">
        <v>251</v>
      </c>
      <c r="C197" s="49">
        <v>476197900</v>
      </c>
      <c r="D197" s="49">
        <f t="shared" si="60"/>
        <v>1100500.5654360214</v>
      </c>
      <c r="E197" s="59">
        <v>126980000</v>
      </c>
      <c r="F197" s="49">
        <f t="shared" si="84"/>
        <v>1420663.2468455713</v>
      </c>
      <c r="G197" s="49">
        <f t="shared" si="61"/>
        <v>2521164</v>
      </c>
      <c r="H197" s="50">
        <v>6444121.4025780931</v>
      </c>
      <c r="I197" s="51">
        <f t="shared" si="62"/>
        <v>0.3912347149436633</v>
      </c>
      <c r="J197" s="28">
        <f t="shared" si="63"/>
        <v>77329457</v>
      </c>
      <c r="K197" s="28">
        <f t="shared" si="64"/>
        <v>2521164</v>
      </c>
      <c r="L197" s="52">
        <f t="shared" si="65"/>
        <v>39.119999999999997</v>
      </c>
      <c r="M197" s="91"/>
      <c r="N197" s="53">
        <v>2981344</v>
      </c>
      <c r="O197" s="54">
        <v>2.87E-2</v>
      </c>
      <c r="P197" s="28">
        <f t="shared" si="66"/>
        <v>3066909</v>
      </c>
      <c r="Q197" s="55">
        <f t="shared" si="67"/>
        <v>47.592352912113434</v>
      </c>
      <c r="R197" s="55">
        <f t="shared" si="68"/>
        <v>0</v>
      </c>
      <c r="S197" s="56">
        <f t="shared" si="69"/>
        <v>0</v>
      </c>
      <c r="T197" s="28">
        <f t="shared" si="70"/>
        <v>0</v>
      </c>
      <c r="U197" s="57">
        <f t="shared" si="71"/>
        <v>545745</v>
      </c>
      <c r="V197" s="57" t="e">
        <f t="shared" si="57"/>
        <v>#REF!</v>
      </c>
      <c r="W197" s="57">
        <f t="shared" si="72"/>
        <v>0</v>
      </c>
      <c r="X197" s="50" t="e">
        <f t="shared" si="73"/>
        <v>#REF!</v>
      </c>
      <c r="Y197" s="58" t="e">
        <f t="shared" si="74"/>
        <v>#REF!</v>
      </c>
      <c r="AA197" s="28">
        <f t="shared" si="75"/>
        <v>0</v>
      </c>
      <c r="AB197" s="28">
        <f t="shared" si="76"/>
        <v>0</v>
      </c>
      <c r="AC197" s="28" t="e">
        <f t="shared" si="77"/>
        <v>#REF!</v>
      </c>
      <c r="AD197" s="55" t="e">
        <f t="shared" si="78"/>
        <v>#REF!</v>
      </c>
      <c r="AG197" s="61" t="str">
        <f t="shared" si="79"/>
        <v>188</v>
      </c>
      <c r="AH197" s="62" t="str">
        <f t="shared" si="80"/>
        <v>Millville</v>
      </c>
      <c r="AI197" s="63">
        <f t="shared" si="81"/>
        <v>0.3912347149436633</v>
      </c>
      <c r="AJ197" s="64">
        <f t="shared" si="58"/>
        <v>39.119999999999997</v>
      </c>
      <c r="AK197" s="63">
        <f t="shared" si="82"/>
        <v>2.87E-2</v>
      </c>
      <c r="AL197" s="57" t="e">
        <f t="shared" si="59"/>
        <v>#REF!</v>
      </c>
      <c r="AM197" s="65" t="e">
        <f t="shared" si="83"/>
        <v>#REF!</v>
      </c>
      <c r="AR197" s="49"/>
    </row>
    <row r="198" spans="1:44" ht="12.75" customHeight="1" x14ac:dyDescent="0.3">
      <c r="A198" s="48">
        <v>189</v>
      </c>
      <c r="B198" s="48" t="s">
        <v>252</v>
      </c>
      <c r="C198" s="49">
        <v>9321873200</v>
      </c>
      <c r="D198" s="49">
        <f t="shared" si="60"/>
        <v>21542990.272579726</v>
      </c>
      <c r="E198" s="59">
        <v>2722292000</v>
      </c>
      <c r="F198" s="49">
        <f t="shared" si="84"/>
        <v>30457238.868969318</v>
      </c>
      <c r="G198" s="49">
        <f t="shared" si="61"/>
        <v>52000229</v>
      </c>
      <c r="H198" s="50">
        <v>59451380.215166003</v>
      </c>
      <c r="I198" s="51">
        <f t="shared" si="62"/>
        <v>0.87466815424303268</v>
      </c>
      <c r="J198" s="28">
        <f t="shared" si="63"/>
        <v>713416563</v>
      </c>
      <c r="K198" s="28">
        <f t="shared" si="64"/>
        <v>52000229</v>
      </c>
      <c r="L198" s="52">
        <f t="shared" si="65"/>
        <v>87.47</v>
      </c>
      <c r="M198" s="91"/>
      <c r="N198" s="53">
        <v>45522117</v>
      </c>
      <c r="O198" s="54">
        <v>3.7600000000000001E-2</v>
      </c>
      <c r="P198" s="28">
        <f t="shared" si="66"/>
        <v>47233749</v>
      </c>
      <c r="Q198" s="55">
        <f t="shared" si="67"/>
        <v>79.449373301430441</v>
      </c>
      <c r="R198" s="55">
        <f t="shared" si="68"/>
        <v>8.0206266985695578</v>
      </c>
      <c r="S198" s="56">
        <f t="shared" si="69"/>
        <v>0.02</v>
      </c>
      <c r="T198" s="28">
        <f t="shared" si="70"/>
        <v>910442</v>
      </c>
      <c r="U198" s="57">
        <f t="shared" si="71"/>
        <v>0</v>
      </c>
      <c r="V198" s="57" t="e">
        <f t="shared" si="57"/>
        <v>#REF!</v>
      </c>
      <c r="W198" s="57">
        <f t="shared" si="72"/>
        <v>0</v>
      </c>
      <c r="X198" s="50" t="e">
        <f t="shared" si="73"/>
        <v>#REF!</v>
      </c>
      <c r="Y198" s="58" t="e">
        <f t="shared" si="74"/>
        <v>#REF!</v>
      </c>
      <c r="AA198" s="28">
        <f t="shared" si="75"/>
        <v>-4766480</v>
      </c>
      <c r="AB198" s="28">
        <f t="shared" si="76"/>
        <v>-3856038</v>
      </c>
      <c r="AC198" s="28">
        <f t="shared" si="77"/>
        <v>0</v>
      </c>
      <c r="AD198" s="55" t="e">
        <f t="shared" si="78"/>
        <v>#REF!</v>
      </c>
      <c r="AG198" s="61" t="str">
        <f t="shared" si="79"/>
        <v>189</v>
      </c>
      <c r="AH198" s="62" t="str">
        <f t="shared" si="80"/>
        <v>Milton</v>
      </c>
      <c r="AI198" s="63">
        <f t="shared" si="81"/>
        <v>0.87466815424303268</v>
      </c>
      <c r="AJ198" s="64">
        <f t="shared" si="58"/>
        <v>87.47</v>
      </c>
      <c r="AK198" s="63">
        <f t="shared" si="82"/>
        <v>3.7600000000000001E-2</v>
      </c>
      <c r="AL198" s="57" t="e">
        <f t="shared" si="59"/>
        <v>#REF!</v>
      </c>
      <c r="AM198" s="65" t="e">
        <f t="shared" si="83"/>
        <v>#REF!</v>
      </c>
      <c r="AR198" s="49"/>
    </row>
    <row r="199" spans="1:44" ht="12.75" customHeight="1" x14ac:dyDescent="0.3">
      <c r="A199" s="48">
        <v>190</v>
      </c>
      <c r="B199" s="48" t="s">
        <v>253</v>
      </c>
      <c r="C199" s="49">
        <v>34088300</v>
      </c>
      <c r="D199" s="49">
        <f t="shared" si="60"/>
        <v>78778.578033949176</v>
      </c>
      <c r="E199" s="59">
        <v>648000</v>
      </c>
      <c r="F199" s="49">
        <f t="shared" si="84"/>
        <v>7249.8801697584677</v>
      </c>
      <c r="G199" s="49">
        <f t="shared" si="61"/>
        <v>86028</v>
      </c>
      <c r="H199" s="50">
        <v>302949.59979079105</v>
      </c>
      <c r="I199" s="51">
        <f t="shared" si="62"/>
        <v>0.28396802656088227</v>
      </c>
      <c r="J199" s="28">
        <f t="shared" si="63"/>
        <v>3635395</v>
      </c>
      <c r="K199" s="28">
        <f t="shared" si="64"/>
        <v>86028</v>
      </c>
      <c r="L199" s="52">
        <f t="shared" si="65"/>
        <v>28.4</v>
      </c>
      <c r="M199" s="91"/>
      <c r="N199" s="53">
        <v>118916</v>
      </c>
      <c r="O199" s="54">
        <v>2.3800000000000002E-2</v>
      </c>
      <c r="P199" s="28">
        <f t="shared" si="66"/>
        <v>121746</v>
      </c>
      <c r="Q199" s="55">
        <f t="shared" si="67"/>
        <v>40.186882598318185</v>
      </c>
      <c r="R199" s="55">
        <f t="shared" si="68"/>
        <v>0</v>
      </c>
      <c r="S199" s="56">
        <f t="shared" si="69"/>
        <v>0</v>
      </c>
      <c r="T199" s="28">
        <f t="shared" si="70"/>
        <v>0</v>
      </c>
      <c r="U199" s="57">
        <f t="shared" si="71"/>
        <v>35718</v>
      </c>
      <c r="V199" s="57" t="e">
        <f t="shared" si="57"/>
        <v>#REF!</v>
      </c>
      <c r="W199" s="57">
        <f t="shared" si="72"/>
        <v>0</v>
      </c>
      <c r="X199" s="50" t="e">
        <f t="shared" si="73"/>
        <v>#REF!</v>
      </c>
      <c r="Y199" s="58" t="e">
        <f t="shared" si="74"/>
        <v>#REF!</v>
      </c>
      <c r="AA199" s="28">
        <f t="shared" si="75"/>
        <v>0</v>
      </c>
      <c r="AB199" s="28">
        <f t="shared" si="76"/>
        <v>0</v>
      </c>
      <c r="AC199" s="28" t="e">
        <f t="shared" si="77"/>
        <v>#REF!</v>
      </c>
      <c r="AD199" s="55" t="e">
        <f t="shared" si="78"/>
        <v>#REF!</v>
      </c>
      <c r="AG199" s="61" t="str">
        <f t="shared" si="79"/>
        <v>190</v>
      </c>
      <c r="AH199" s="62" t="str">
        <f t="shared" si="80"/>
        <v>Monroe</v>
      </c>
      <c r="AI199" s="63">
        <f t="shared" si="81"/>
        <v>0.28396802656088227</v>
      </c>
      <c r="AJ199" s="64">
        <f t="shared" si="58"/>
        <v>28.4</v>
      </c>
      <c r="AK199" s="63">
        <f t="shared" si="82"/>
        <v>2.3800000000000002E-2</v>
      </c>
      <c r="AL199" s="57" t="e">
        <f t="shared" si="59"/>
        <v>#REF!</v>
      </c>
      <c r="AM199" s="65" t="e">
        <f t="shared" si="83"/>
        <v>#REF!</v>
      </c>
      <c r="AR199" s="49"/>
    </row>
    <row r="200" spans="1:44" ht="12.75" customHeight="1" x14ac:dyDescent="0.3">
      <c r="A200" s="48">
        <v>191</v>
      </c>
      <c r="B200" s="48" t="s">
        <v>254</v>
      </c>
      <c r="C200" s="49">
        <v>1167651300</v>
      </c>
      <c r="D200" s="49">
        <f t="shared" si="60"/>
        <v>2698459.854363292</v>
      </c>
      <c r="E200" s="59">
        <v>329203000</v>
      </c>
      <c r="F200" s="49">
        <f t="shared" si="84"/>
        <v>3683151.699884254</v>
      </c>
      <c r="G200" s="49">
        <f t="shared" si="61"/>
        <v>6381612</v>
      </c>
      <c r="H200" s="50">
        <v>13964190.307746802</v>
      </c>
      <c r="I200" s="51">
        <f t="shared" si="62"/>
        <v>0.45699835503242348</v>
      </c>
      <c r="J200" s="28">
        <f t="shared" si="63"/>
        <v>167570284</v>
      </c>
      <c r="K200" s="28">
        <f t="shared" si="64"/>
        <v>6381612</v>
      </c>
      <c r="L200" s="52">
        <f t="shared" si="65"/>
        <v>45.7</v>
      </c>
      <c r="M200" s="91"/>
      <c r="N200" s="53">
        <v>7674355</v>
      </c>
      <c r="O200" s="54">
        <v>4.1099999999999998E-2</v>
      </c>
      <c r="P200" s="28">
        <f t="shared" si="66"/>
        <v>7989771</v>
      </c>
      <c r="Q200" s="55">
        <f t="shared" si="67"/>
        <v>57.216142317736669</v>
      </c>
      <c r="R200" s="55">
        <f t="shared" si="68"/>
        <v>0</v>
      </c>
      <c r="S200" s="56">
        <f t="shared" si="69"/>
        <v>0</v>
      </c>
      <c r="T200" s="28">
        <f t="shared" si="70"/>
        <v>0</v>
      </c>
      <c r="U200" s="57">
        <f t="shared" si="71"/>
        <v>1608159</v>
      </c>
      <c r="V200" s="57" t="e">
        <f t="shared" si="57"/>
        <v>#REF!</v>
      </c>
      <c r="W200" s="57">
        <f t="shared" si="72"/>
        <v>0</v>
      </c>
      <c r="X200" s="50" t="e">
        <f t="shared" si="73"/>
        <v>#REF!</v>
      </c>
      <c r="Y200" s="58" t="e">
        <f t="shared" si="74"/>
        <v>#REF!</v>
      </c>
      <c r="AA200" s="28">
        <f t="shared" si="75"/>
        <v>0</v>
      </c>
      <c r="AB200" s="28">
        <f t="shared" si="76"/>
        <v>0</v>
      </c>
      <c r="AC200" s="28" t="e">
        <f t="shared" si="77"/>
        <v>#REF!</v>
      </c>
      <c r="AD200" s="55" t="e">
        <f t="shared" si="78"/>
        <v>#REF!</v>
      </c>
      <c r="AG200" s="61" t="str">
        <f t="shared" si="79"/>
        <v>191</v>
      </c>
      <c r="AH200" s="62" t="str">
        <f t="shared" si="80"/>
        <v>Monson</v>
      </c>
      <c r="AI200" s="63">
        <f t="shared" si="81"/>
        <v>0.45699835503242348</v>
      </c>
      <c r="AJ200" s="64">
        <f t="shared" si="58"/>
        <v>45.7</v>
      </c>
      <c r="AK200" s="63">
        <f t="shared" si="82"/>
        <v>4.1099999999999998E-2</v>
      </c>
      <c r="AL200" s="57" t="e">
        <f t="shared" si="59"/>
        <v>#REF!</v>
      </c>
      <c r="AM200" s="65" t="e">
        <f t="shared" si="83"/>
        <v>#REF!</v>
      </c>
      <c r="AR200" s="49"/>
    </row>
    <row r="201" spans="1:44" ht="12.75" customHeight="1" x14ac:dyDescent="0.3">
      <c r="A201" s="48">
        <v>192</v>
      </c>
      <c r="B201" s="48" t="s">
        <v>255</v>
      </c>
      <c r="C201" s="49">
        <v>1280098500</v>
      </c>
      <c r="D201" s="49">
        <f t="shared" si="60"/>
        <v>2958327.0381154614</v>
      </c>
      <c r="E201" s="59">
        <v>238082000</v>
      </c>
      <c r="F201" s="49">
        <f t="shared" si="84"/>
        <v>2663682.0533586964</v>
      </c>
      <c r="G201" s="49">
        <f t="shared" si="61"/>
        <v>5622009</v>
      </c>
      <c r="H201" s="50">
        <v>15335260.348576462</v>
      </c>
      <c r="I201" s="51">
        <f t="shared" si="62"/>
        <v>0.36660668760813564</v>
      </c>
      <c r="J201" s="28">
        <f t="shared" si="63"/>
        <v>184023124</v>
      </c>
      <c r="K201" s="28">
        <f t="shared" si="64"/>
        <v>5622009</v>
      </c>
      <c r="L201" s="52">
        <f t="shared" si="65"/>
        <v>36.659999999999997</v>
      </c>
      <c r="M201" s="91"/>
      <c r="N201" s="53">
        <v>7039520</v>
      </c>
      <c r="O201" s="54">
        <v>3.3500000000000002E-2</v>
      </c>
      <c r="P201" s="28">
        <f t="shared" si="66"/>
        <v>7275344</v>
      </c>
      <c r="Q201" s="55">
        <f t="shared" si="67"/>
        <v>47.441933391599406</v>
      </c>
      <c r="R201" s="55">
        <f t="shared" si="68"/>
        <v>0</v>
      </c>
      <c r="S201" s="56">
        <f t="shared" si="69"/>
        <v>0</v>
      </c>
      <c r="T201" s="28">
        <f t="shared" si="70"/>
        <v>0</v>
      </c>
      <c r="U201" s="57">
        <f t="shared" si="71"/>
        <v>1653335</v>
      </c>
      <c r="V201" s="57" t="e">
        <f t="shared" si="57"/>
        <v>#REF!</v>
      </c>
      <c r="W201" s="57">
        <f t="shared" si="72"/>
        <v>0</v>
      </c>
      <c r="X201" s="50" t="e">
        <f t="shared" si="73"/>
        <v>#REF!</v>
      </c>
      <c r="Y201" s="58" t="e">
        <f t="shared" si="74"/>
        <v>#REF!</v>
      </c>
      <c r="AA201" s="28">
        <f t="shared" si="75"/>
        <v>0</v>
      </c>
      <c r="AB201" s="28">
        <f t="shared" si="76"/>
        <v>0</v>
      </c>
      <c r="AC201" s="28" t="e">
        <f t="shared" si="77"/>
        <v>#REF!</v>
      </c>
      <c r="AD201" s="55" t="e">
        <f t="shared" si="78"/>
        <v>#REF!</v>
      </c>
      <c r="AG201" s="61" t="str">
        <f t="shared" si="79"/>
        <v>192</v>
      </c>
      <c r="AH201" s="62" t="str">
        <f t="shared" si="80"/>
        <v>Montague</v>
      </c>
      <c r="AI201" s="63">
        <f t="shared" si="81"/>
        <v>0.36660668760813564</v>
      </c>
      <c r="AJ201" s="64">
        <f t="shared" si="58"/>
        <v>36.659999999999997</v>
      </c>
      <c r="AK201" s="63">
        <f t="shared" si="82"/>
        <v>3.3500000000000002E-2</v>
      </c>
      <c r="AL201" s="57" t="e">
        <f t="shared" si="59"/>
        <v>#REF!</v>
      </c>
      <c r="AM201" s="65" t="e">
        <f t="shared" si="83"/>
        <v>#REF!</v>
      </c>
      <c r="AR201" s="49"/>
    </row>
    <row r="202" spans="1:44" ht="12.75" customHeight="1" x14ac:dyDescent="0.3">
      <c r="A202" s="48">
        <v>193</v>
      </c>
      <c r="B202" s="48" t="s">
        <v>256</v>
      </c>
      <c r="C202" s="49">
        <v>720562200</v>
      </c>
      <c r="D202" s="49">
        <f t="shared" si="60"/>
        <v>1665230.1669785262</v>
      </c>
      <c r="E202" s="59">
        <v>58547000</v>
      </c>
      <c r="F202" s="49">
        <f t="shared" si="84"/>
        <v>655028.91095501382</v>
      </c>
      <c r="G202" s="49">
        <f t="shared" si="61"/>
        <v>2320259</v>
      </c>
      <c r="H202" s="50">
        <v>1258519.9715362166</v>
      </c>
      <c r="I202" s="51">
        <f t="shared" si="62"/>
        <v>1.8436409850276498</v>
      </c>
      <c r="J202" s="28">
        <f t="shared" si="63"/>
        <v>15102240</v>
      </c>
      <c r="K202" s="28">
        <f t="shared" si="64"/>
        <v>2320259</v>
      </c>
      <c r="L202" s="52">
        <f t="shared" si="65"/>
        <v>184.36</v>
      </c>
      <c r="M202" s="91"/>
      <c r="N202" s="53">
        <v>1001401</v>
      </c>
      <c r="O202" s="54">
        <v>4.8000000000000001E-2</v>
      </c>
      <c r="P202" s="28">
        <f t="shared" si="66"/>
        <v>1049468</v>
      </c>
      <c r="Q202" s="55">
        <f t="shared" si="67"/>
        <v>83.389062051908752</v>
      </c>
      <c r="R202" s="55">
        <f t="shared" si="68"/>
        <v>100.97093794809126</v>
      </c>
      <c r="S202" s="56">
        <f t="shared" si="69"/>
        <v>0.02</v>
      </c>
      <c r="T202" s="28">
        <f t="shared" si="70"/>
        <v>20028</v>
      </c>
      <c r="U202" s="57">
        <f t="shared" si="71"/>
        <v>0</v>
      </c>
      <c r="V202" s="57" t="e">
        <f t="shared" ref="V202:V265" si="85">MAX(U202*(V$5),0)</f>
        <v>#REF!</v>
      </c>
      <c r="W202" s="57">
        <f t="shared" si="72"/>
        <v>1250763</v>
      </c>
      <c r="X202" s="50" t="e">
        <f t="shared" si="73"/>
        <v>#REF!</v>
      </c>
      <c r="Y202" s="58" t="e">
        <f t="shared" si="74"/>
        <v>#REF!</v>
      </c>
      <c r="AA202" s="28">
        <f t="shared" si="75"/>
        <v>-1270791</v>
      </c>
      <c r="AB202" s="28">
        <f t="shared" si="76"/>
        <v>0</v>
      </c>
      <c r="AC202" s="28">
        <f t="shared" si="77"/>
        <v>0</v>
      </c>
      <c r="AD202" s="55" t="e">
        <f t="shared" si="78"/>
        <v>#REF!</v>
      </c>
      <c r="AG202" s="61" t="str">
        <f t="shared" si="79"/>
        <v>193</v>
      </c>
      <c r="AH202" s="62" t="str">
        <f t="shared" si="80"/>
        <v>Monterey</v>
      </c>
      <c r="AI202" s="63">
        <f t="shared" si="81"/>
        <v>1.8436409850276498</v>
      </c>
      <c r="AJ202" s="64">
        <f t="shared" ref="AJ202:AJ265" si="86">L202</f>
        <v>184.36</v>
      </c>
      <c r="AK202" s="63">
        <f t="shared" si="82"/>
        <v>4.8000000000000001E-2</v>
      </c>
      <c r="AL202" s="57" t="e">
        <f t="shared" ref="AL202:AL265" si="87">X202</f>
        <v>#REF!</v>
      </c>
      <c r="AM202" s="65" t="e">
        <f t="shared" si="83"/>
        <v>#REF!</v>
      </c>
      <c r="AR202" s="49"/>
    </row>
    <row r="203" spans="1:44" ht="12.75" customHeight="1" x14ac:dyDescent="0.3">
      <c r="A203" s="48">
        <v>194</v>
      </c>
      <c r="B203" s="48" t="s">
        <v>257</v>
      </c>
      <c r="C203" s="49">
        <v>158853200</v>
      </c>
      <c r="D203" s="49">
        <f t="shared" ref="D203:D266" si="88">D$5*C203</f>
        <v>367112.15320630639</v>
      </c>
      <c r="E203" s="59">
        <v>32375000</v>
      </c>
      <c r="F203" s="49">
        <f t="shared" si="84"/>
        <v>362214.30632088019</v>
      </c>
      <c r="G203" s="49">
        <f t="shared" ref="G203:G266" si="89">ROUND(D203+F203,0)</f>
        <v>729326</v>
      </c>
      <c r="H203" s="50">
        <v>1210367.2700015337</v>
      </c>
      <c r="I203" s="51">
        <f t="shared" ref="I203:I266" si="90">IF(H203=0,0,G203/H203)</f>
        <v>0.60256586416045099</v>
      </c>
      <c r="J203" s="28">
        <f t="shared" ref="J203:J266" si="91">IF(H203&lt;&gt;0,ROUND(H203*$J$9,0),G203)</f>
        <v>14524407</v>
      </c>
      <c r="K203" s="28">
        <f t="shared" ref="K203:K266" si="92">MIN(G203,J203)</f>
        <v>729326</v>
      </c>
      <c r="L203" s="52">
        <f t="shared" ref="L203:L266" si="93">IF(H203&gt;0, ROUND((K203*100/H203), 2), 0)</f>
        <v>60.26</v>
      </c>
      <c r="M203" s="91"/>
      <c r="N203" s="53">
        <v>847449</v>
      </c>
      <c r="O203" s="54">
        <v>4.1000000000000009E-2</v>
      </c>
      <c r="P203" s="28">
        <f t="shared" ref="P203:P266" si="94">ROUND(N203*(1+O203),0)</f>
        <v>882194</v>
      </c>
      <c r="Q203" s="55">
        <f t="shared" ref="Q203:Q266" si="95">IF(H203=0,0,P203*100/H203)</f>
        <v>72.886471888725325</v>
      </c>
      <c r="R203" s="55">
        <f t="shared" ref="R203:R266" si="96">IF(L203&gt;Q203,L203-Q203,0)</f>
        <v>0</v>
      </c>
      <c r="S203" s="56">
        <f t="shared" ref="S203:S266" si="97">IF(AND(R203&gt;$T$4,R203&lt;=$T$5),$S$4,IF(R203&gt;$T$5,$S$5,0))</f>
        <v>0</v>
      </c>
      <c r="T203" s="28">
        <f t="shared" ref="T203:T266" si="98">ROUND(S203*N203,0)</f>
        <v>0</v>
      </c>
      <c r="U203" s="57">
        <f t="shared" ref="U203:U266" si="99">MAX(P203-K203,0)</f>
        <v>152868</v>
      </c>
      <c r="V203" s="57" t="e">
        <f t="shared" si="85"/>
        <v>#REF!</v>
      </c>
      <c r="W203" s="57">
        <f t="shared" ref="W203:W266" si="100">IF(AND(I203&gt;1.75,$W$5=1),MAX(K203-(P203+T203),0),0)</f>
        <v>0</v>
      </c>
      <c r="X203" s="50" t="e">
        <f t="shared" ref="X203:X266" si="101">MIN(H203*12,ROUND(P203+T203-V203+W203,0))</f>
        <v>#REF!</v>
      </c>
      <c r="Y203" s="58" t="e">
        <f t="shared" ref="Y203:Y266" si="102">IF(H203=0,0,X203*100/H203)</f>
        <v>#REF!</v>
      </c>
      <c r="AA203" s="28">
        <f t="shared" ref="AA203:AA266" si="103">IF(Q203&lt;L203, P203-K203, 0)</f>
        <v>0</v>
      </c>
      <c r="AB203" s="28">
        <f t="shared" ref="AB203:AB266" si="104">-1*MAX(K203-(P203+T203+W203),0)</f>
        <v>0</v>
      </c>
      <c r="AC203" s="28" t="e">
        <f t="shared" ref="AC203:AC266" si="105">IF(Q203&gt;L203, X203-K203,0)</f>
        <v>#REF!</v>
      </c>
      <c r="AD203" s="55" t="e">
        <f t="shared" ref="AD203:AD266" si="106">Y203-L203</f>
        <v>#REF!</v>
      </c>
      <c r="AG203" s="61" t="str">
        <f t="shared" ref="AG203:AG266" si="107">TEXT(A203,"000")</f>
        <v>194</v>
      </c>
      <c r="AH203" s="62" t="str">
        <f t="shared" ref="AH203:AH266" si="108">B203</f>
        <v>Montgomery</v>
      </c>
      <c r="AI203" s="63">
        <f t="shared" ref="AI203:AI266" si="109">I203</f>
        <v>0.60256586416045099</v>
      </c>
      <c r="AJ203" s="64">
        <f t="shared" si="86"/>
        <v>60.26</v>
      </c>
      <c r="AK203" s="63">
        <f t="shared" ref="AK203:AK266" si="110">O203</f>
        <v>4.1000000000000009E-2</v>
      </c>
      <c r="AL203" s="57" t="e">
        <f t="shared" si="87"/>
        <v>#REF!</v>
      </c>
      <c r="AM203" s="65" t="e">
        <f t="shared" ref="AM203:AM266" si="111">AD203</f>
        <v>#REF!</v>
      </c>
      <c r="AR203" s="49"/>
    </row>
    <row r="204" spans="1:44" ht="12.75" customHeight="1" x14ac:dyDescent="0.3">
      <c r="A204" s="48">
        <v>195</v>
      </c>
      <c r="B204" s="48" t="s">
        <v>258</v>
      </c>
      <c r="C204" s="49">
        <v>120785500</v>
      </c>
      <c r="D204" s="49">
        <f t="shared" si="88"/>
        <v>279137.12144986895</v>
      </c>
      <c r="E204" s="59">
        <v>10219000</v>
      </c>
      <c r="F204" s="49">
        <f t="shared" ref="F204:F267" si="112">E204*F$5</f>
        <v>114331.05780055829</v>
      </c>
      <c r="G204" s="49">
        <f t="shared" si="89"/>
        <v>393468</v>
      </c>
      <c r="H204" s="50">
        <v>50509.919999999998</v>
      </c>
      <c r="I204" s="51">
        <f t="shared" si="90"/>
        <v>7.789915327523782</v>
      </c>
      <c r="J204" s="28">
        <f t="shared" si="91"/>
        <v>606119</v>
      </c>
      <c r="K204" s="28">
        <f t="shared" si="92"/>
        <v>393468</v>
      </c>
      <c r="L204" s="52">
        <f t="shared" si="93"/>
        <v>778.99</v>
      </c>
      <c r="M204" s="91"/>
      <c r="N204" s="53">
        <v>59104</v>
      </c>
      <c r="O204" s="54">
        <v>3.49E-2</v>
      </c>
      <c r="P204" s="28">
        <f t="shared" si="94"/>
        <v>61167</v>
      </c>
      <c r="Q204" s="55">
        <f t="shared" si="95"/>
        <v>121.09898412034705</v>
      </c>
      <c r="R204" s="55">
        <f t="shared" si="96"/>
        <v>657.89101587965297</v>
      </c>
      <c r="S204" s="56">
        <f t="shared" si="97"/>
        <v>0.02</v>
      </c>
      <c r="T204" s="28">
        <f t="shared" si="98"/>
        <v>1182</v>
      </c>
      <c r="U204" s="57">
        <f t="shared" si="99"/>
        <v>0</v>
      </c>
      <c r="V204" s="57" t="e">
        <f t="shared" si="85"/>
        <v>#REF!</v>
      </c>
      <c r="W204" s="57">
        <f t="shared" si="100"/>
        <v>331119</v>
      </c>
      <c r="X204" s="50" t="e">
        <f t="shared" si="101"/>
        <v>#REF!</v>
      </c>
      <c r="Y204" s="58" t="e">
        <f t="shared" si="102"/>
        <v>#REF!</v>
      </c>
      <c r="AA204" s="28">
        <f t="shared" si="103"/>
        <v>-332301</v>
      </c>
      <c r="AB204" s="28">
        <f t="shared" si="104"/>
        <v>0</v>
      </c>
      <c r="AC204" s="28">
        <f t="shared" si="105"/>
        <v>0</v>
      </c>
      <c r="AD204" s="55" t="e">
        <f t="shared" si="106"/>
        <v>#REF!</v>
      </c>
      <c r="AG204" s="61" t="str">
        <f t="shared" si="107"/>
        <v>195</v>
      </c>
      <c r="AH204" s="62" t="str">
        <f t="shared" si="108"/>
        <v>Mount Washington</v>
      </c>
      <c r="AI204" s="63">
        <f t="shared" si="109"/>
        <v>7.789915327523782</v>
      </c>
      <c r="AJ204" s="64">
        <f t="shared" si="86"/>
        <v>778.99</v>
      </c>
      <c r="AK204" s="63">
        <f t="shared" si="110"/>
        <v>3.49E-2</v>
      </c>
      <c r="AL204" s="57" t="e">
        <f t="shared" si="87"/>
        <v>#REF!</v>
      </c>
      <c r="AM204" s="65" t="e">
        <f t="shared" si="111"/>
        <v>#REF!</v>
      </c>
      <c r="AR204" s="49"/>
    </row>
    <row r="205" spans="1:44" ht="12.75" customHeight="1" x14ac:dyDescent="0.3">
      <c r="A205" s="48">
        <v>196</v>
      </c>
      <c r="B205" s="48" t="s">
        <v>259</v>
      </c>
      <c r="C205" s="49">
        <v>1464847700</v>
      </c>
      <c r="D205" s="49">
        <f t="shared" si="88"/>
        <v>3385285.2398711867</v>
      </c>
      <c r="E205" s="59">
        <v>261252000</v>
      </c>
      <c r="F205" s="49">
        <f t="shared" si="112"/>
        <v>2922910.0217742887</v>
      </c>
      <c r="G205" s="49">
        <f t="shared" si="89"/>
        <v>6308195</v>
      </c>
      <c r="H205" s="50">
        <v>3388707.6828301903</v>
      </c>
      <c r="I205" s="51">
        <f t="shared" si="90"/>
        <v>1.8615341275856241</v>
      </c>
      <c r="J205" s="28">
        <f t="shared" si="91"/>
        <v>40664492</v>
      </c>
      <c r="K205" s="28">
        <f t="shared" si="92"/>
        <v>6308195</v>
      </c>
      <c r="L205" s="52">
        <f t="shared" si="93"/>
        <v>186.15</v>
      </c>
      <c r="M205" s="91"/>
      <c r="N205" s="53">
        <v>2629280</v>
      </c>
      <c r="O205" s="54">
        <v>3.6400000000000002E-2</v>
      </c>
      <c r="P205" s="28">
        <f t="shared" si="94"/>
        <v>2724986</v>
      </c>
      <c r="Q205" s="55">
        <f t="shared" si="95"/>
        <v>80.413722724060364</v>
      </c>
      <c r="R205" s="55">
        <f t="shared" si="96"/>
        <v>105.73627727593964</v>
      </c>
      <c r="S205" s="56">
        <f t="shared" si="97"/>
        <v>0.02</v>
      </c>
      <c r="T205" s="28">
        <f t="shared" si="98"/>
        <v>52586</v>
      </c>
      <c r="U205" s="57">
        <f t="shared" si="99"/>
        <v>0</v>
      </c>
      <c r="V205" s="57" t="e">
        <f t="shared" si="85"/>
        <v>#REF!</v>
      </c>
      <c r="W205" s="57">
        <f t="shared" si="100"/>
        <v>3530623</v>
      </c>
      <c r="X205" s="50" t="e">
        <f t="shared" si="101"/>
        <v>#REF!</v>
      </c>
      <c r="Y205" s="58" t="e">
        <f t="shared" si="102"/>
        <v>#REF!</v>
      </c>
      <c r="AA205" s="28">
        <f t="shared" si="103"/>
        <v>-3583209</v>
      </c>
      <c r="AB205" s="28">
        <f t="shared" si="104"/>
        <v>0</v>
      </c>
      <c r="AC205" s="28">
        <f t="shared" si="105"/>
        <v>0</v>
      </c>
      <c r="AD205" s="55" t="e">
        <f t="shared" si="106"/>
        <v>#REF!</v>
      </c>
      <c r="AG205" s="61" t="str">
        <f t="shared" si="107"/>
        <v>196</v>
      </c>
      <c r="AH205" s="62" t="str">
        <f t="shared" si="108"/>
        <v>Nahant</v>
      </c>
      <c r="AI205" s="63">
        <f t="shared" si="109"/>
        <v>1.8615341275856241</v>
      </c>
      <c r="AJ205" s="64">
        <f t="shared" si="86"/>
        <v>186.15</v>
      </c>
      <c r="AK205" s="63">
        <f t="shared" si="110"/>
        <v>3.6400000000000002E-2</v>
      </c>
      <c r="AL205" s="57" t="e">
        <f t="shared" si="87"/>
        <v>#REF!</v>
      </c>
      <c r="AM205" s="65" t="e">
        <f t="shared" si="111"/>
        <v>#REF!</v>
      </c>
      <c r="AR205" s="49"/>
    </row>
    <row r="206" spans="1:44" ht="12.75" customHeight="1" x14ac:dyDescent="0.3">
      <c r="A206" s="48">
        <v>197</v>
      </c>
      <c r="B206" s="48" t="s">
        <v>260</v>
      </c>
      <c r="C206" s="49">
        <v>40700588900</v>
      </c>
      <c r="D206" s="49">
        <f t="shared" si="88"/>
        <v>94059677.915482312</v>
      </c>
      <c r="E206" s="59">
        <v>1302436000</v>
      </c>
      <c r="F206" s="49">
        <f t="shared" si="112"/>
        <v>14571766.865400523</v>
      </c>
      <c r="G206" s="49">
        <f t="shared" si="89"/>
        <v>108631445</v>
      </c>
      <c r="H206" s="50">
        <v>27110453.819999997</v>
      </c>
      <c r="I206" s="51">
        <f t="shared" si="90"/>
        <v>4.0069947084345792</v>
      </c>
      <c r="J206" s="28">
        <f t="shared" si="91"/>
        <v>325325446</v>
      </c>
      <c r="K206" s="28">
        <f t="shared" si="92"/>
        <v>108631445</v>
      </c>
      <c r="L206" s="52">
        <f t="shared" si="93"/>
        <v>400.7</v>
      </c>
      <c r="M206" s="91"/>
      <c r="N206" s="53">
        <v>21066477</v>
      </c>
      <c r="O206" s="54">
        <v>5.8700000000000002E-2</v>
      </c>
      <c r="P206" s="28">
        <f t="shared" si="94"/>
        <v>22303079</v>
      </c>
      <c r="Q206" s="55">
        <f t="shared" si="95"/>
        <v>82.267449848244567</v>
      </c>
      <c r="R206" s="55">
        <f t="shared" si="96"/>
        <v>318.43255015175544</v>
      </c>
      <c r="S206" s="56">
        <f t="shared" si="97"/>
        <v>0.02</v>
      </c>
      <c r="T206" s="28">
        <f t="shared" si="98"/>
        <v>421330</v>
      </c>
      <c r="U206" s="57">
        <f t="shared" si="99"/>
        <v>0</v>
      </c>
      <c r="V206" s="57" t="e">
        <f t="shared" si="85"/>
        <v>#REF!</v>
      </c>
      <c r="W206" s="57">
        <f t="shared" si="100"/>
        <v>85907036</v>
      </c>
      <c r="X206" s="50" t="e">
        <f t="shared" si="101"/>
        <v>#REF!</v>
      </c>
      <c r="Y206" s="58" t="e">
        <f t="shared" si="102"/>
        <v>#REF!</v>
      </c>
      <c r="AA206" s="28">
        <f t="shared" si="103"/>
        <v>-86328366</v>
      </c>
      <c r="AB206" s="28">
        <f t="shared" si="104"/>
        <v>0</v>
      </c>
      <c r="AC206" s="28">
        <f t="shared" si="105"/>
        <v>0</v>
      </c>
      <c r="AD206" s="55" t="e">
        <f t="shared" si="106"/>
        <v>#REF!</v>
      </c>
      <c r="AG206" s="61" t="str">
        <f t="shared" si="107"/>
        <v>197</v>
      </c>
      <c r="AH206" s="62" t="str">
        <f t="shared" si="108"/>
        <v>Nantucket</v>
      </c>
      <c r="AI206" s="63">
        <f t="shared" si="109"/>
        <v>4.0069947084345792</v>
      </c>
      <c r="AJ206" s="64">
        <f t="shared" si="86"/>
        <v>400.7</v>
      </c>
      <c r="AK206" s="63">
        <f t="shared" si="110"/>
        <v>5.8700000000000002E-2</v>
      </c>
      <c r="AL206" s="57" t="e">
        <f t="shared" si="87"/>
        <v>#REF!</v>
      </c>
      <c r="AM206" s="65" t="e">
        <f t="shared" si="111"/>
        <v>#REF!</v>
      </c>
      <c r="AR206" s="49"/>
    </row>
    <row r="207" spans="1:44" ht="12.75" customHeight="1" x14ac:dyDescent="0.3">
      <c r="A207" s="48">
        <v>198</v>
      </c>
      <c r="B207" s="48" t="s">
        <v>261</v>
      </c>
      <c r="C207" s="49">
        <v>12641524500</v>
      </c>
      <c r="D207" s="49">
        <f t="shared" si="88"/>
        <v>29214754.748442437</v>
      </c>
      <c r="E207" s="59">
        <v>2877851000</v>
      </c>
      <c r="F207" s="49">
        <f t="shared" si="112"/>
        <v>32197646.445091937</v>
      </c>
      <c r="G207" s="49">
        <f t="shared" si="89"/>
        <v>61412401</v>
      </c>
      <c r="H207" s="50">
        <v>72084954.660506412</v>
      </c>
      <c r="I207" s="51">
        <f t="shared" si="90"/>
        <v>0.85194478222577497</v>
      </c>
      <c r="J207" s="28">
        <f t="shared" si="91"/>
        <v>865019456</v>
      </c>
      <c r="K207" s="28">
        <f t="shared" si="92"/>
        <v>61412401</v>
      </c>
      <c r="L207" s="52">
        <f t="shared" si="93"/>
        <v>85.19</v>
      </c>
      <c r="M207" s="91"/>
      <c r="N207" s="53">
        <v>55811396</v>
      </c>
      <c r="O207" s="54">
        <v>3.7100000000000001E-2</v>
      </c>
      <c r="P207" s="28">
        <f t="shared" si="94"/>
        <v>57881999</v>
      </c>
      <c r="Q207" s="55">
        <f t="shared" si="95"/>
        <v>80.296920865946163</v>
      </c>
      <c r="R207" s="55">
        <f t="shared" si="96"/>
        <v>4.8930791340538349</v>
      </c>
      <c r="S207" s="56">
        <f t="shared" si="97"/>
        <v>0.01</v>
      </c>
      <c r="T207" s="28">
        <f t="shared" si="98"/>
        <v>558114</v>
      </c>
      <c r="U207" s="57">
        <f t="shared" si="99"/>
        <v>0</v>
      </c>
      <c r="V207" s="57" t="e">
        <f t="shared" si="85"/>
        <v>#REF!</v>
      </c>
      <c r="W207" s="57">
        <f t="shared" si="100"/>
        <v>0</v>
      </c>
      <c r="X207" s="50" t="e">
        <f t="shared" si="101"/>
        <v>#REF!</v>
      </c>
      <c r="Y207" s="58" t="e">
        <f t="shared" si="102"/>
        <v>#REF!</v>
      </c>
      <c r="AA207" s="28">
        <f t="shared" si="103"/>
        <v>-3530402</v>
      </c>
      <c r="AB207" s="28">
        <f t="shared" si="104"/>
        <v>-2972288</v>
      </c>
      <c r="AC207" s="28">
        <f t="shared" si="105"/>
        <v>0</v>
      </c>
      <c r="AD207" s="55" t="e">
        <f t="shared" si="106"/>
        <v>#REF!</v>
      </c>
      <c r="AG207" s="61" t="str">
        <f t="shared" si="107"/>
        <v>198</v>
      </c>
      <c r="AH207" s="62" t="str">
        <f t="shared" si="108"/>
        <v>Natick</v>
      </c>
      <c r="AI207" s="63">
        <f t="shared" si="109"/>
        <v>0.85194478222577497</v>
      </c>
      <c r="AJ207" s="64">
        <f t="shared" si="86"/>
        <v>85.19</v>
      </c>
      <c r="AK207" s="63">
        <f t="shared" si="110"/>
        <v>3.7100000000000001E-2</v>
      </c>
      <c r="AL207" s="57" t="e">
        <f t="shared" si="87"/>
        <v>#REF!</v>
      </c>
      <c r="AM207" s="65" t="e">
        <f t="shared" si="111"/>
        <v>#REF!</v>
      </c>
      <c r="AR207" s="49"/>
    </row>
    <row r="208" spans="1:44" ht="12.75" customHeight="1" x14ac:dyDescent="0.3">
      <c r="A208" s="48">
        <v>199</v>
      </c>
      <c r="B208" s="48" t="s">
        <v>262</v>
      </c>
      <c r="C208" s="49">
        <v>14275936100</v>
      </c>
      <c r="D208" s="49">
        <f t="shared" si="88"/>
        <v>32991904.731580105</v>
      </c>
      <c r="E208" s="59">
        <v>4740218000</v>
      </c>
      <c r="F208" s="49">
        <f t="shared" si="112"/>
        <v>53033969.874277994</v>
      </c>
      <c r="G208" s="49">
        <f t="shared" si="89"/>
        <v>86025875</v>
      </c>
      <c r="H208" s="50">
        <v>75899672.83615844</v>
      </c>
      <c r="I208" s="51">
        <f t="shared" si="90"/>
        <v>1.1334156233545378</v>
      </c>
      <c r="J208" s="28">
        <f t="shared" si="91"/>
        <v>910796074</v>
      </c>
      <c r="K208" s="28">
        <f t="shared" si="92"/>
        <v>86025875</v>
      </c>
      <c r="L208" s="52">
        <f t="shared" si="93"/>
        <v>113.34</v>
      </c>
      <c r="M208" s="91"/>
      <c r="N208" s="53">
        <v>60895806</v>
      </c>
      <c r="O208" s="54">
        <v>6.0499999999999998E-2</v>
      </c>
      <c r="P208" s="28">
        <f t="shared" si="94"/>
        <v>64580002</v>
      </c>
      <c r="Q208" s="55">
        <f t="shared" si="95"/>
        <v>85.086008393483127</v>
      </c>
      <c r="R208" s="55">
        <f t="shared" si="96"/>
        <v>28.253991606516877</v>
      </c>
      <c r="S208" s="56">
        <f t="shared" si="97"/>
        <v>0.02</v>
      </c>
      <c r="T208" s="28">
        <f t="shared" si="98"/>
        <v>1217916</v>
      </c>
      <c r="U208" s="57">
        <f t="shared" si="99"/>
        <v>0</v>
      </c>
      <c r="V208" s="57" t="e">
        <f t="shared" si="85"/>
        <v>#REF!</v>
      </c>
      <c r="W208" s="57">
        <f t="shared" si="100"/>
        <v>0</v>
      </c>
      <c r="X208" s="50" t="e">
        <f t="shared" si="101"/>
        <v>#REF!</v>
      </c>
      <c r="Y208" s="58" t="e">
        <f t="shared" si="102"/>
        <v>#REF!</v>
      </c>
      <c r="AA208" s="28">
        <f t="shared" si="103"/>
        <v>-21445873</v>
      </c>
      <c r="AB208" s="28">
        <f t="shared" si="104"/>
        <v>-20227957</v>
      </c>
      <c r="AC208" s="28">
        <f t="shared" si="105"/>
        <v>0</v>
      </c>
      <c r="AD208" s="55" t="e">
        <f t="shared" si="106"/>
        <v>#REF!</v>
      </c>
      <c r="AG208" s="61" t="str">
        <f t="shared" si="107"/>
        <v>199</v>
      </c>
      <c r="AH208" s="62" t="str">
        <f t="shared" si="108"/>
        <v>Needham</v>
      </c>
      <c r="AI208" s="63">
        <f t="shared" si="109"/>
        <v>1.1334156233545378</v>
      </c>
      <c r="AJ208" s="64">
        <f t="shared" si="86"/>
        <v>113.34</v>
      </c>
      <c r="AK208" s="63">
        <f t="shared" si="110"/>
        <v>6.0499999999999998E-2</v>
      </c>
      <c r="AL208" s="57" t="e">
        <f t="shared" si="87"/>
        <v>#REF!</v>
      </c>
      <c r="AM208" s="65" t="e">
        <f t="shared" si="111"/>
        <v>#REF!</v>
      </c>
      <c r="AR208" s="49"/>
    </row>
    <row r="209" spans="1:44" ht="12.75" customHeight="1" x14ac:dyDescent="0.3">
      <c r="A209" s="48">
        <v>200</v>
      </c>
      <c r="B209" s="48" t="s">
        <v>263</v>
      </c>
      <c r="C209" s="49">
        <v>59293400</v>
      </c>
      <c r="D209" s="49">
        <f t="shared" si="88"/>
        <v>137027.94621022936</v>
      </c>
      <c r="E209" s="59">
        <v>8178000</v>
      </c>
      <c r="F209" s="49">
        <f t="shared" si="112"/>
        <v>91496.172883155465</v>
      </c>
      <c r="G209" s="49">
        <f t="shared" si="89"/>
        <v>228524</v>
      </c>
      <c r="H209" s="50">
        <v>123072.46</v>
      </c>
      <c r="I209" s="51">
        <f t="shared" si="90"/>
        <v>1.8568248331105106</v>
      </c>
      <c r="J209" s="28">
        <f t="shared" si="91"/>
        <v>1476870</v>
      </c>
      <c r="K209" s="28">
        <f t="shared" si="92"/>
        <v>228524</v>
      </c>
      <c r="L209" s="52">
        <f t="shared" si="93"/>
        <v>185.68</v>
      </c>
      <c r="M209" s="91"/>
      <c r="N209" s="53">
        <v>151346</v>
      </c>
      <c r="O209" s="54">
        <v>6.54E-2</v>
      </c>
      <c r="P209" s="28">
        <f t="shared" si="94"/>
        <v>161244</v>
      </c>
      <c r="Q209" s="55">
        <f t="shared" si="95"/>
        <v>131.01550094960317</v>
      </c>
      <c r="R209" s="55">
        <f t="shared" si="96"/>
        <v>54.664499050396842</v>
      </c>
      <c r="S209" s="56">
        <f t="shared" si="97"/>
        <v>0.02</v>
      </c>
      <c r="T209" s="28">
        <f t="shared" si="98"/>
        <v>3027</v>
      </c>
      <c r="U209" s="57">
        <f t="shared" si="99"/>
        <v>0</v>
      </c>
      <c r="V209" s="57" t="e">
        <f t="shared" si="85"/>
        <v>#REF!</v>
      </c>
      <c r="W209" s="57">
        <f t="shared" si="100"/>
        <v>64253</v>
      </c>
      <c r="X209" s="50" t="e">
        <f t="shared" si="101"/>
        <v>#REF!</v>
      </c>
      <c r="Y209" s="58" t="e">
        <f t="shared" si="102"/>
        <v>#REF!</v>
      </c>
      <c r="AA209" s="28">
        <f t="shared" si="103"/>
        <v>-67280</v>
      </c>
      <c r="AB209" s="28">
        <f t="shared" si="104"/>
        <v>0</v>
      </c>
      <c r="AC209" s="28">
        <f t="shared" si="105"/>
        <v>0</v>
      </c>
      <c r="AD209" s="55" t="e">
        <f t="shared" si="106"/>
        <v>#REF!</v>
      </c>
      <c r="AG209" s="61" t="str">
        <f t="shared" si="107"/>
        <v>200</v>
      </c>
      <c r="AH209" s="62" t="str">
        <f t="shared" si="108"/>
        <v>New Ashford</v>
      </c>
      <c r="AI209" s="63">
        <f t="shared" si="109"/>
        <v>1.8568248331105106</v>
      </c>
      <c r="AJ209" s="64">
        <f t="shared" si="86"/>
        <v>185.68</v>
      </c>
      <c r="AK209" s="63">
        <f t="shared" si="110"/>
        <v>6.54E-2</v>
      </c>
      <c r="AL209" s="57" t="e">
        <f t="shared" si="87"/>
        <v>#REF!</v>
      </c>
      <c r="AM209" s="65" t="e">
        <f t="shared" si="111"/>
        <v>#REF!</v>
      </c>
      <c r="AR209" s="49"/>
    </row>
    <row r="210" spans="1:44" ht="12.75" customHeight="1" x14ac:dyDescent="0.3">
      <c r="A210" s="48">
        <v>201</v>
      </c>
      <c r="B210" s="48" t="s">
        <v>264</v>
      </c>
      <c r="C210" s="49">
        <v>11130331800</v>
      </c>
      <c r="D210" s="49">
        <f t="shared" si="88"/>
        <v>25722365.511041794</v>
      </c>
      <c r="E210" s="59">
        <v>2268733000</v>
      </c>
      <c r="F210" s="49">
        <f t="shared" si="112"/>
        <v>25382781.461692341</v>
      </c>
      <c r="G210" s="49">
        <f t="shared" si="89"/>
        <v>51105147</v>
      </c>
      <c r="H210" s="50">
        <v>335958225.14954102</v>
      </c>
      <c r="I210" s="51">
        <f t="shared" si="90"/>
        <v>0.15211756454914055</v>
      </c>
      <c r="J210" s="28">
        <f t="shared" si="91"/>
        <v>4031498702</v>
      </c>
      <c r="K210" s="28">
        <f t="shared" si="92"/>
        <v>51105147</v>
      </c>
      <c r="L210" s="52">
        <f t="shared" si="93"/>
        <v>15.21</v>
      </c>
      <c r="M210" s="91"/>
      <c r="N210" s="53">
        <v>43524828</v>
      </c>
      <c r="O210" s="54">
        <v>4.6199999999999998E-2</v>
      </c>
      <c r="P210" s="28">
        <f t="shared" si="94"/>
        <v>45535675</v>
      </c>
      <c r="Q210" s="55">
        <f t="shared" si="95"/>
        <v>13.553969390013075</v>
      </c>
      <c r="R210" s="55">
        <f t="shared" si="96"/>
        <v>1.6560306099869262</v>
      </c>
      <c r="S210" s="56">
        <f t="shared" si="97"/>
        <v>0</v>
      </c>
      <c r="T210" s="28">
        <f t="shared" si="98"/>
        <v>0</v>
      </c>
      <c r="U210" s="57">
        <f t="shared" si="99"/>
        <v>0</v>
      </c>
      <c r="V210" s="57" t="e">
        <f t="shared" si="85"/>
        <v>#REF!</v>
      </c>
      <c r="W210" s="57">
        <f t="shared" si="100"/>
        <v>0</v>
      </c>
      <c r="X210" s="50" t="e">
        <f t="shared" si="101"/>
        <v>#REF!</v>
      </c>
      <c r="Y210" s="58" t="e">
        <f t="shared" si="102"/>
        <v>#REF!</v>
      </c>
      <c r="AA210" s="28">
        <f t="shared" si="103"/>
        <v>-5569472</v>
      </c>
      <c r="AB210" s="28">
        <f t="shared" si="104"/>
        <v>-5569472</v>
      </c>
      <c r="AC210" s="28">
        <f t="shared" si="105"/>
        <v>0</v>
      </c>
      <c r="AD210" s="55" t="e">
        <f t="shared" si="106"/>
        <v>#REF!</v>
      </c>
      <c r="AG210" s="61" t="str">
        <f t="shared" si="107"/>
        <v>201</v>
      </c>
      <c r="AH210" s="62" t="str">
        <f t="shared" si="108"/>
        <v>New Bedford</v>
      </c>
      <c r="AI210" s="63">
        <f t="shared" si="109"/>
        <v>0.15211756454914055</v>
      </c>
      <c r="AJ210" s="64">
        <f t="shared" si="86"/>
        <v>15.21</v>
      </c>
      <c r="AK210" s="63">
        <f t="shared" si="110"/>
        <v>4.6199999999999998E-2</v>
      </c>
      <c r="AL210" s="57" t="e">
        <f t="shared" si="87"/>
        <v>#REF!</v>
      </c>
      <c r="AM210" s="65" t="e">
        <f t="shared" si="111"/>
        <v>#REF!</v>
      </c>
      <c r="AR210" s="49"/>
    </row>
    <row r="211" spans="1:44" ht="12.75" customHeight="1" x14ac:dyDescent="0.3">
      <c r="A211" s="48">
        <v>202</v>
      </c>
      <c r="B211" s="48" t="s">
        <v>265</v>
      </c>
      <c r="C211" s="49">
        <v>180575900</v>
      </c>
      <c r="D211" s="49">
        <f t="shared" si="88"/>
        <v>417313.64219396695</v>
      </c>
      <c r="E211" s="59">
        <v>48539000</v>
      </c>
      <c r="F211" s="49">
        <f t="shared" si="112"/>
        <v>543058.53944429976</v>
      </c>
      <c r="G211" s="49">
        <f t="shared" si="89"/>
        <v>960372</v>
      </c>
      <c r="H211" s="50">
        <v>1840311.9958073637</v>
      </c>
      <c r="I211" s="51">
        <f t="shared" si="90"/>
        <v>0.52185281745048617</v>
      </c>
      <c r="J211" s="28">
        <f t="shared" si="91"/>
        <v>22083744</v>
      </c>
      <c r="K211" s="28">
        <f t="shared" si="92"/>
        <v>960372</v>
      </c>
      <c r="L211" s="52">
        <f t="shared" si="93"/>
        <v>52.19</v>
      </c>
      <c r="M211" s="91"/>
      <c r="N211" s="53">
        <v>1128046</v>
      </c>
      <c r="O211" s="54">
        <v>3.3300000000000003E-2</v>
      </c>
      <c r="P211" s="28">
        <f t="shared" si="94"/>
        <v>1165610</v>
      </c>
      <c r="Q211" s="55">
        <f t="shared" si="95"/>
        <v>63.337629850564277</v>
      </c>
      <c r="R211" s="55">
        <f t="shared" si="96"/>
        <v>0</v>
      </c>
      <c r="S211" s="56">
        <f t="shared" si="97"/>
        <v>0</v>
      </c>
      <c r="T211" s="28">
        <f t="shared" si="98"/>
        <v>0</v>
      </c>
      <c r="U211" s="57">
        <f t="shared" si="99"/>
        <v>205238</v>
      </c>
      <c r="V211" s="57" t="e">
        <f t="shared" si="85"/>
        <v>#REF!</v>
      </c>
      <c r="W211" s="57">
        <f t="shared" si="100"/>
        <v>0</v>
      </c>
      <c r="X211" s="50" t="e">
        <f t="shared" si="101"/>
        <v>#REF!</v>
      </c>
      <c r="Y211" s="58" t="e">
        <f t="shared" si="102"/>
        <v>#REF!</v>
      </c>
      <c r="AA211" s="28">
        <f t="shared" si="103"/>
        <v>0</v>
      </c>
      <c r="AB211" s="28">
        <f t="shared" si="104"/>
        <v>0</v>
      </c>
      <c r="AC211" s="28" t="e">
        <f t="shared" si="105"/>
        <v>#REF!</v>
      </c>
      <c r="AD211" s="55" t="e">
        <f t="shared" si="106"/>
        <v>#REF!</v>
      </c>
      <c r="AG211" s="61" t="str">
        <f t="shared" si="107"/>
        <v>202</v>
      </c>
      <c r="AH211" s="62" t="str">
        <f t="shared" si="108"/>
        <v>New Braintree</v>
      </c>
      <c r="AI211" s="63">
        <f t="shared" si="109"/>
        <v>0.52185281745048617</v>
      </c>
      <c r="AJ211" s="64">
        <f t="shared" si="86"/>
        <v>52.19</v>
      </c>
      <c r="AK211" s="63">
        <f t="shared" si="110"/>
        <v>3.3300000000000003E-2</v>
      </c>
      <c r="AL211" s="57" t="e">
        <f t="shared" si="87"/>
        <v>#REF!</v>
      </c>
      <c r="AM211" s="65" t="e">
        <f t="shared" si="111"/>
        <v>#REF!</v>
      </c>
      <c r="AR211" s="49"/>
    </row>
    <row r="212" spans="1:44" ht="12.75" customHeight="1" x14ac:dyDescent="0.3">
      <c r="A212" s="48">
        <v>203</v>
      </c>
      <c r="B212" s="48" t="s">
        <v>266</v>
      </c>
      <c r="C212" s="49">
        <v>2798995100</v>
      </c>
      <c r="D212" s="49">
        <f t="shared" si="88"/>
        <v>6468520.1051971316</v>
      </c>
      <c r="E212" s="59">
        <v>900560000</v>
      </c>
      <c r="F212" s="49">
        <f t="shared" si="112"/>
        <v>10075543.342095193</v>
      </c>
      <c r="G212" s="49">
        <f t="shared" si="89"/>
        <v>16544063</v>
      </c>
      <c r="H212" s="50">
        <v>9265366.7896703966</v>
      </c>
      <c r="I212" s="51">
        <f t="shared" si="90"/>
        <v>1.7855810110447374</v>
      </c>
      <c r="J212" s="28">
        <f t="shared" si="91"/>
        <v>111184401</v>
      </c>
      <c r="K212" s="28">
        <f t="shared" si="92"/>
        <v>16544063</v>
      </c>
      <c r="L212" s="52">
        <f t="shared" si="93"/>
        <v>178.56</v>
      </c>
      <c r="M212" s="91"/>
      <c r="N212" s="53">
        <v>7442297</v>
      </c>
      <c r="O212" s="54">
        <v>5.28E-2</v>
      </c>
      <c r="P212" s="28">
        <f t="shared" si="94"/>
        <v>7835250</v>
      </c>
      <c r="Q212" s="55">
        <f t="shared" si="95"/>
        <v>84.564919855468872</v>
      </c>
      <c r="R212" s="55">
        <f t="shared" si="96"/>
        <v>93.99508014453113</v>
      </c>
      <c r="S212" s="56">
        <f t="shared" si="97"/>
        <v>0.02</v>
      </c>
      <c r="T212" s="28">
        <f t="shared" si="98"/>
        <v>148846</v>
      </c>
      <c r="U212" s="57">
        <f t="shared" si="99"/>
        <v>0</v>
      </c>
      <c r="V212" s="57" t="e">
        <f t="shared" si="85"/>
        <v>#REF!</v>
      </c>
      <c r="W212" s="57">
        <f t="shared" si="100"/>
        <v>8559967</v>
      </c>
      <c r="X212" s="50" t="e">
        <f t="shared" si="101"/>
        <v>#REF!</v>
      </c>
      <c r="Y212" s="58" t="e">
        <f t="shared" si="102"/>
        <v>#REF!</v>
      </c>
      <c r="AA212" s="28">
        <f t="shared" si="103"/>
        <v>-8708813</v>
      </c>
      <c r="AB212" s="28">
        <f t="shared" si="104"/>
        <v>0</v>
      </c>
      <c r="AC212" s="28">
        <f t="shared" si="105"/>
        <v>0</v>
      </c>
      <c r="AD212" s="55" t="e">
        <f t="shared" si="106"/>
        <v>#REF!</v>
      </c>
      <c r="AG212" s="61" t="str">
        <f t="shared" si="107"/>
        <v>203</v>
      </c>
      <c r="AH212" s="62" t="str">
        <f t="shared" si="108"/>
        <v>Newbury</v>
      </c>
      <c r="AI212" s="63">
        <f t="shared" si="109"/>
        <v>1.7855810110447374</v>
      </c>
      <c r="AJ212" s="64">
        <f t="shared" si="86"/>
        <v>178.56</v>
      </c>
      <c r="AK212" s="63">
        <f t="shared" si="110"/>
        <v>5.28E-2</v>
      </c>
      <c r="AL212" s="57" t="e">
        <f t="shared" si="87"/>
        <v>#REF!</v>
      </c>
      <c r="AM212" s="65" t="e">
        <f t="shared" si="111"/>
        <v>#REF!</v>
      </c>
      <c r="AR212" s="49"/>
    </row>
    <row r="213" spans="1:44" ht="12.75" customHeight="1" x14ac:dyDescent="0.3">
      <c r="A213" s="48">
        <v>204</v>
      </c>
      <c r="B213" s="48" t="s">
        <v>267</v>
      </c>
      <c r="C213" s="49">
        <v>7410005500</v>
      </c>
      <c r="D213" s="49">
        <f t="shared" si="88"/>
        <v>17124635.03647124</v>
      </c>
      <c r="E213" s="59">
        <v>1690678000</v>
      </c>
      <c r="F213" s="49">
        <f t="shared" si="112"/>
        <v>18915452.014887199</v>
      </c>
      <c r="G213" s="49">
        <f t="shared" si="89"/>
        <v>36040087</v>
      </c>
      <c r="H213" s="50">
        <v>27502829.497074857</v>
      </c>
      <c r="I213" s="51">
        <f t="shared" si="90"/>
        <v>1.3104137886552054</v>
      </c>
      <c r="J213" s="28">
        <f t="shared" si="91"/>
        <v>330033954</v>
      </c>
      <c r="K213" s="28">
        <f t="shared" si="92"/>
        <v>36040087</v>
      </c>
      <c r="L213" s="52">
        <f t="shared" si="93"/>
        <v>131.04</v>
      </c>
      <c r="M213" s="91"/>
      <c r="N213" s="53">
        <v>23226567</v>
      </c>
      <c r="O213" s="54">
        <v>3.9300000000000002E-2</v>
      </c>
      <c r="P213" s="28">
        <f t="shared" si="94"/>
        <v>24139371</v>
      </c>
      <c r="Q213" s="55">
        <f t="shared" si="95"/>
        <v>87.770500131877014</v>
      </c>
      <c r="R213" s="55">
        <f t="shared" si="96"/>
        <v>43.269499868122978</v>
      </c>
      <c r="S213" s="56">
        <f t="shared" si="97"/>
        <v>0.02</v>
      </c>
      <c r="T213" s="28">
        <f t="shared" si="98"/>
        <v>464531</v>
      </c>
      <c r="U213" s="57">
        <f t="shared" si="99"/>
        <v>0</v>
      </c>
      <c r="V213" s="57" t="e">
        <f t="shared" si="85"/>
        <v>#REF!</v>
      </c>
      <c r="W213" s="57">
        <f t="shared" si="100"/>
        <v>0</v>
      </c>
      <c r="X213" s="50" t="e">
        <f t="shared" si="101"/>
        <v>#REF!</v>
      </c>
      <c r="Y213" s="58" t="e">
        <f t="shared" si="102"/>
        <v>#REF!</v>
      </c>
      <c r="AA213" s="28">
        <f t="shared" si="103"/>
        <v>-11900716</v>
      </c>
      <c r="AB213" s="28">
        <f t="shared" si="104"/>
        <v>-11436185</v>
      </c>
      <c r="AC213" s="28">
        <f t="shared" si="105"/>
        <v>0</v>
      </c>
      <c r="AD213" s="55" t="e">
        <f t="shared" si="106"/>
        <v>#REF!</v>
      </c>
      <c r="AG213" s="61" t="str">
        <f t="shared" si="107"/>
        <v>204</v>
      </c>
      <c r="AH213" s="62" t="str">
        <f t="shared" si="108"/>
        <v>Newburyport</v>
      </c>
      <c r="AI213" s="63">
        <f t="shared" si="109"/>
        <v>1.3104137886552054</v>
      </c>
      <c r="AJ213" s="64">
        <f t="shared" si="86"/>
        <v>131.04</v>
      </c>
      <c r="AK213" s="63">
        <f t="shared" si="110"/>
        <v>3.9300000000000002E-2</v>
      </c>
      <c r="AL213" s="57" t="e">
        <f t="shared" si="87"/>
        <v>#REF!</v>
      </c>
      <c r="AM213" s="65" t="e">
        <f t="shared" si="111"/>
        <v>#REF!</v>
      </c>
      <c r="AR213" s="49"/>
    </row>
    <row r="214" spans="1:44" ht="12.75" customHeight="1" x14ac:dyDescent="0.3">
      <c r="A214" s="48">
        <v>205</v>
      </c>
      <c r="B214" s="48" t="s">
        <v>268</v>
      </c>
      <c r="C214" s="49">
        <v>824064700</v>
      </c>
      <c r="D214" s="49">
        <f t="shared" si="88"/>
        <v>1904426.0134407675</v>
      </c>
      <c r="E214" s="59">
        <v>66772000</v>
      </c>
      <c r="F214" s="49">
        <f t="shared" si="112"/>
        <v>747050.92391221051</v>
      </c>
      <c r="G214" s="49">
        <f t="shared" si="89"/>
        <v>2651477</v>
      </c>
      <c r="H214" s="50">
        <v>1712172.5194397338</v>
      </c>
      <c r="I214" s="51">
        <f t="shared" si="90"/>
        <v>1.5486038760087275</v>
      </c>
      <c r="J214" s="28">
        <f t="shared" si="91"/>
        <v>20546070</v>
      </c>
      <c r="K214" s="28">
        <f t="shared" si="92"/>
        <v>2651477</v>
      </c>
      <c r="L214" s="52">
        <f t="shared" si="93"/>
        <v>154.86000000000001</v>
      </c>
      <c r="M214" s="91"/>
      <c r="N214" s="53">
        <v>1289160</v>
      </c>
      <c r="O214" s="54">
        <v>4.7600000000000003E-2</v>
      </c>
      <c r="P214" s="28">
        <f t="shared" si="94"/>
        <v>1350524</v>
      </c>
      <c r="Q214" s="55">
        <f t="shared" si="95"/>
        <v>78.877799092460947</v>
      </c>
      <c r="R214" s="55">
        <f t="shared" si="96"/>
        <v>75.982200907539067</v>
      </c>
      <c r="S214" s="56">
        <f t="shared" si="97"/>
        <v>0.02</v>
      </c>
      <c r="T214" s="28">
        <f t="shared" si="98"/>
        <v>25783</v>
      </c>
      <c r="U214" s="57">
        <f t="shared" si="99"/>
        <v>0</v>
      </c>
      <c r="V214" s="57" t="e">
        <f t="shared" si="85"/>
        <v>#REF!</v>
      </c>
      <c r="W214" s="57">
        <f t="shared" si="100"/>
        <v>0</v>
      </c>
      <c r="X214" s="50" t="e">
        <f t="shared" si="101"/>
        <v>#REF!</v>
      </c>
      <c r="Y214" s="58" t="e">
        <f t="shared" si="102"/>
        <v>#REF!</v>
      </c>
      <c r="AA214" s="28">
        <f t="shared" si="103"/>
        <v>-1300953</v>
      </c>
      <c r="AB214" s="28">
        <f t="shared" si="104"/>
        <v>-1275170</v>
      </c>
      <c r="AC214" s="28">
        <f t="shared" si="105"/>
        <v>0</v>
      </c>
      <c r="AD214" s="55" t="e">
        <f t="shared" si="106"/>
        <v>#REF!</v>
      </c>
      <c r="AG214" s="61" t="str">
        <f t="shared" si="107"/>
        <v>205</v>
      </c>
      <c r="AH214" s="62" t="str">
        <f t="shared" si="108"/>
        <v>New Marlborough</v>
      </c>
      <c r="AI214" s="63">
        <f t="shared" si="109"/>
        <v>1.5486038760087275</v>
      </c>
      <c r="AJ214" s="64">
        <f t="shared" si="86"/>
        <v>154.86000000000001</v>
      </c>
      <c r="AK214" s="63">
        <f t="shared" si="110"/>
        <v>4.7600000000000003E-2</v>
      </c>
      <c r="AL214" s="57" t="e">
        <f t="shared" si="87"/>
        <v>#REF!</v>
      </c>
      <c r="AM214" s="65" t="e">
        <f t="shared" si="111"/>
        <v>#REF!</v>
      </c>
      <c r="AR214" s="49"/>
    </row>
    <row r="215" spans="1:44" ht="12.75" customHeight="1" x14ac:dyDescent="0.3">
      <c r="A215" s="48">
        <v>206</v>
      </c>
      <c r="B215" s="48" t="s">
        <v>269</v>
      </c>
      <c r="C215" s="49">
        <v>177513700</v>
      </c>
      <c r="D215" s="49">
        <f t="shared" si="88"/>
        <v>410236.8515750285</v>
      </c>
      <c r="E215" s="59">
        <v>30577000</v>
      </c>
      <c r="F215" s="49">
        <f t="shared" si="112"/>
        <v>342098.12646713678</v>
      </c>
      <c r="G215" s="49">
        <f t="shared" si="89"/>
        <v>752335</v>
      </c>
      <c r="H215" s="50">
        <v>1401279.9937334559</v>
      </c>
      <c r="I215" s="51">
        <f t="shared" si="90"/>
        <v>0.53689127323907626</v>
      </c>
      <c r="J215" s="28">
        <f t="shared" si="91"/>
        <v>16815360</v>
      </c>
      <c r="K215" s="28">
        <f t="shared" si="92"/>
        <v>752335</v>
      </c>
      <c r="L215" s="52">
        <f t="shared" si="93"/>
        <v>53.69</v>
      </c>
      <c r="M215" s="91"/>
      <c r="N215" s="53">
        <v>897397</v>
      </c>
      <c r="O215" s="54">
        <v>-3.0000000000000001E-3</v>
      </c>
      <c r="P215" s="28">
        <f t="shared" si="94"/>
        <v>894705</v>
      </c>
      <c r="Q215" s="55">
        <f t="shared" si="95"/>
        <v>63.849123943903685</v>
      </c>
      <c r="R215" s="55">
        <f t="shared" si="96"/>
        <v>0</v>
      </c>
      <c r="S215" s="56">
        <f t="shared" si="97"/>
        <v>0</v>
      </c>
      <c r="T215" s="28">
        <f t="shared" si="98"/>
        <v>0</v>
      </c>
      <c r="U215" s="57">
        <f t="shared" si="99"/>
        <v>142370</v>
      </c>
      <c r="V215" s="57" t="e">
        <f t="shared" si="85"/>
        <v>#REF!</v>
      </c>
      <c r="W215" s="57">
        <f t="shared" si="100"/>
        <v>0</v>
      </c>
      <c r="X215" s="50" t="e">
        <f t="shared" si="101"/>
        <v>#REF!</v>
      </c>
      <c r="Y215" s="58" t="e">
        <f t="shared" si="102"/>
        <v>#REF!</v>
      </c>
      <c r="AA215" s="28">
        <f t="shared" si="103"/>
        <v>0</v>
      </c>
      <c r="AB215" s="28">
        <f t="shared" si="104"/>
        <v>0</v>
      </c>
      <c r="AC215" s="28" t="e">
        <f t="shared" si="105"/>
        <v>#REF!</v>
      </c>
      <c r="AD215" s="55" t="e">
        <f t="shared" si="106"/>
        <v>#REF!</v>
      </c>
      <c r="AG215" s="61" t="str">
        <f t="shared" si="107"/>
        <v>206</v>
      </c>
      <c r="AH215" s="62" t="str">
        <f t="shared" si="108"/>
        <v>New Salem</v>
      </c>
      <c r="AI215" s="63">
        <f t="shared" si="109"/>
        <v>0.53689127323907626</v>
      </c>
      <c r="AJ215" s="64">
        <f t="shared" si="86"/>
        <v>53.69</v>
      </c>
      <c r="AK215" s="63">
        <f t="shared" si="110"/>
        <v>-3.0000000000000001E-3</v>
      </c>
      <c r="AL215" s="57" t="e">
        <f t="shared" si="87"/>
        <v>#REF!</v>
      </c>
      <c r="AM215" s="65" t="e">
        <f t="shared" si="111"/>
        <v>#REF!</v>
      </c>
      <c r="AR215" s="49"/>
    </row>
    <row r="216" spans="1:44" ht="12.75" customHeight="1" x14ac:dyDescent="0.3">
      <c r="A216" s="48">
        <v>207</v>
      </c>
      <c r="B216" s="48" t="s">
        <v>270</v>
      </c>
      <c r="C216" s="49">
        <v>44546079500</v>
      </c>
      <c r="D216" s="49">
        <f t="shared" si="88"/>
        <v>102946664.98467959</v>
      </c>
      <c r="E216" s="59">
        <v>15271827000</v>
      </c>
      <c r="F216" s="49">
        <f t="shared" si="112"/>
        <v>170862524.26432398</v>
      </c>
      <c r="G216" s="49">
        <f t="shared" si="89"/>
        <v>273809189</v>
      </c>
      <c r="H216" s="50">
        <v>163854442.56515002</v>
      </c>
      <c r="I216" s="51">
        <f t="shared" si="90"/>
        <v>1.6710513594474619</v>
      </c>
      <c r="J216" s="28">
        <f t="shared" si="91"/>
        <v>1966253311</v>
      </c>
      <c r="K216" s="28">
        <f t="shared" si="92"/>
        <v>273809189</v>
      </c>
      <c r="L216" s="52">
        <f t="shared" si="93"/>
        <v>167.11</v>
      </c>
      <c r="M216" s="91"/>
      <c r="N216" s="53">
        <v>131678028</v>
      </c>
      <c r="O216" s="54">
        <v>4.9299999999999997E-2</v>
      </c>
      <c r="P216" s="28">
        <f t="shared" si="94"/>
        <v>138169755</v>
      </c>
      <c r="Q216" s="55">
        <f t="shared" si="95"/>
        <v>84.324692597249808</v>
      </c>
      <c r="R216" s="55">
        <f t="shared" si="96"/>
        <v>82.785307402750206</v>
      </c>
      <c r="S216" s="56">
        <f t="shared" si="97"/>
        <v>0.02</v>
      </c>
      <c r="T216" s="28">
        <f t="shared" si="98"/>
        <v>2633561</v>
      </c>
      <c r="U216" s="57">
        <f t="shared" si="99"/>
        <v>0</v>
      </c>
      <c r="V216" s="57" t="e">
        <f t="shared" si="85"/>
        <v>#REF!</v>
      </c>
      <c r="W216" s="57">
        <f t="shared" si="100"/>
        <v>0</v>
      </c>
      <c r="X216" s="50" t="e">
        <f t="shared" si="101"/>
        <v>#REF!</v>
      </c>
      <c r="Y216" s="58" t="e">
        <f t="shared" si="102"/>
        <v>#REF!</v>
      </c>
      <c r="AA216" s="28">
        <f t="shared" si="103"/>
        <v>-135639434</v>
      </c>
      <c r="AB216" s="28">
        <f t="shared" si="104"/>
        <v>-133005873</v>
      </c>
      <c r="AC216" s="28">
        <f t="shared" si="105"/>
        <v>0</v>
      </c>
      <c r="AD216" s="55" t="e">
        <f t="shared" si="106"/>
        <v>#REF!</v>
      </c>
      <c r="AG216" s="61" t="str">
        <f t="shared" si="107"/>
        <v>207</v>
      </c>
      <c r="AH216" s="62" t="str">
        <f t="shared" si="108"/>
        <v>Newton</v>
      </c>
      <c r="AI216" s="63">
        <f t="shared" si="109"/>
        <v>1.6710513594474619</v>
      </c>
      <c r="AJ216" s="64">
        <f t="shared" si="86"/>
        <v>167.11</v>
      </c>
      <c r="AK216" s="63">
        <f t="shared" si="110"/>
        <v>4.9299999999999997E-2</v>
      </c>
      <c r="AL216" s="57" t="e">
        <f t="shared" si="87"/>
        <v>#REF!</v>
      </c>
      <c r="AM216" s="65" t="e">
        <f t="shared" si="111"/>
        <v>#REF!</v>
      </c>
      <c r="AR216" s="49"/>
    </row>
    <row r="217" spans="1:44" ht="12.75" customHeight="1" x14ac:dyDescent="0.3">
      <c r="A217" s="48">
        <v>208</v>
      </c>
      <c r="B217" s="48" t="s">
        <v>271</v>
      </c>
      <c r="C217" s="49">
        <v>2848134600</v>
      </c>
      <c r="D217" s="49">
        <f t="shared" si="88"/>
        <v>6582082.2345875455</v>
      </c>
      <c r="E217" s="59">
        <v>867165000</v>
      </c>
      <c r="F217" s="49">
        <f t="shared" si="112"/>
        <v>9701917.1873589531</v>
      </c>
      <c r="G217" s="49">
        <f t="shared" si="89"/>
        <v>16283999</v>
      </c>
      <c r="H217" s="50">
        <v>24029334.629113577</v>
      </c>
      <c r="I217" s="51">
        <f t="shared" si="90"/>
        <v>0.67767165638746207</v>
      </c>
      <c r="J217" s="28">
        <f t="shared" si="91"/>
        <v>288352016</v>
      </c>
      <c r="K217" s="28">
        <f t="shared" si="92"/>
        <v>16283999</v>
      </c>
      <c r="L217" s="52">
        <f t="shared" si="93"/>
        <v>67.77</v>
      </c>
      <c r="M217" s="91"/>
      <c r="N217" s="53">
        <v>17888396</v>
      </c>
      <c r="O217" s="54">
        <v>4.4299999999999999E-2</v>
      </c>
      <c r="P217" s="28">
        <f t="shared" si="94"/>
        <v>18680852</v>
      </c>
      <c r="Q217" s="55">
        <f t="shared" si="95"/>
        <v>77.741861305500166</v>
      </c>
      <c r="R217" s="55">
        <f t="shared" si="96"/>
        <v>0</v>
      </c>
      <c r="S217" s="56">
        <f t="shared" si="97"/>
        <v>0</v>
      </c>
      <c r="T217" s="28">
        <f t="shared" si="98"/>
        <v>0</v>
      </c>
      <c r="U217" s="57">
        <f t="shared" si="99"/>
        <v>2396853</v>
      </c>
      <c r="V217" s="57" t="e">
        <f t="shared" si="85"/>
        <v>#REF!</v>
      </c>
      <c r="W217" s="57">
        <f t="shared" si="100"/>
        <v>0</v>
      </c>
      <c r="X217" s="50" t="e">
        <f t="shared" si="101"/>
        <v>#REF!</v>
      </c>
      <c r="Y217" s="58" t="e">
        <f t="shared" si="102"/>
        <v>#REF!</v>
      </c>
      <c r="AA217" s="28">
        <f t="shared" si="103"/>
        <v>0</v>
      </c>
      <c r="AB217" s="28">
        <f t="shared" si="104"/>
        <v>0</v>
      </c>
      <c r="AC217" s="28" t="e">
        <f t="shared" si="105"/>
        <v>#REF!</v>
      </c>
      <c r="AD217" s="55" t="e">
        <f t="shared" si="106"/>
        <v>#REF!</v>
      </c>
      <c r="AG217" s="61" t="str">
        <f t="shared" si="107"/>
        <v>208</v>
      </c>
      <c r="AH217" s="62" t="str">
        <f t="shared" si="108"/>
        <v>Norfolk</v>
      </c>
      <c r="AI217" s="63">
        <f t="shared" si="109"/>
        <v>0.67767165638746207</v>
      </c>
      <c r="AJ217" s="64">
        <f t="shared" si="86"/>
        <v>67.77</v>
      </c>
      <c r="AK217" s="63">
        <f t="shared" si="110"/>
        <v>4.4299999999999999E-2</v>
      </c>
      <c r="AL217" s="57" t="e">
        <f t="shared" si="87"/>
        <v>#REF!</v>
      </c>
      <c r="AM217" s="65" t="e">
        <f t="shared" si="111"/>
        <v>#REF!</v>
      </c>
      <c r="AR217" s="49"/>
    </row>
    <row r="218" spans="1:44" ht="12.75" customHeight="1" x14ac:dyDescent="0.3">
      <c r="A218" s="48">
        <v>209</v>
      </c>
      <c r="B218" s="48" t="s">
        <v>272</v>
      </c>
      <c r="C218" s="49">
        <v>1043247700</v>
      </c>
      <c r="D218" s="49">
        <f t="shared" si="88"/>
        <v>2410961.2489677691</v>
      </c>
      <c r="E218" s="59">
        <v>262522000</v>
      </c>
      <c r="F218" s="49">
        <f t="shared" si="112"/>
        <v>2937118.8918600809</v>
      </c>
      <c r="G218" s="49">
        <f t="shared" si="89"/>
        <v>5348080</v>
      </c>
      <c r="H218" s="50">
        <v>26208229.21747537</v>
      </c>
      <c r="I218" s="51">
        <f t="shared" si="90"/>
        <v>0.20406109682656304</v>
      </c>
      <c r="J218" s="28">
        <f t="shared" si="91"/>
        <v>314498751</v>
      </c>
      <c r="K218" s="28">
        <f t="shared" si="92"/>
        <v>5348080</v>
      </c>
      <c r="L218" s="52">
        <f t="shared" si="93"/>
        <v>20.41</v>
      </c>
      <c r="M218" s="91"/>
      <c r="N218" s="53">
        <v>6683795</v>
      </c>
      <c r="O218" s="54">
        <v>4.6799999999999994E-2</v>
      </c>
      <c r="P218" s="28">
        <f t="shared" si="94"/>
        <v>6996597</v>
      </c>
      <c r="Q218" s="55">
        <f t="shared" si="95"/>
        <v>26.696183637369682</v>
      </c>
      <c r="R218" s="55">
        <f t="shared" si="96"/>
        <v>0</v>
      </c>
      <c r="S218" s="56">
        <f t="shared" si="97"/>
        <v>0</v>
      </c>
      <c r="T218" s="28">
        <f t="shared" si="98"/>
        <v>0</v>
      </c>
      <c r="U218" s="57">
        <f t="shared" si="99"/>
        <v>1648517</v>
      </c>
      <c r="V218" s="57" t="e">
        <f t="shared" si="85"/>
        <v>#REF!</v>
      </c>
      <c r="W218" s="57">
        <f t="shared" si="100"/>
        <v>0</v>
      </c>
      <c r="X218" s="50" t="e">
        <f t="shared" si="101"/>
        <v>#REF!</v>
      </c>
      <c r="Y218" s="58" t="e">
        <f t="shared" si="102"/>
        <v>#REF!</v>
      </c>
      <c r="AA218" s="28">
        <f t="shared" si="103"/>
        <v>0</v>
      </c>
      <c r="AB218" s="28">
        <f t="shared" si="104"/>
        <v>0</v>
      </c>
      <c r="AC218" s="28" t="e">
        <f t="shared" si="105"/>
        <v>#REF!</v>
      </c>
      <c r="AD218" s="55" t="e">
        <f t="shared" si="106"/>
        <v>#REF!</v>
      </c>
      <c r="AG218" s="61" t="str">
        <f t="shared" si="107"/>
        <v>209</v>
      </c>
      <c r="AH218" s="62" t="str">
        <f t="shared" si="108"/>
        <v>North Adams</v>
      </c>
      <c r="AI218" s="63">
        <f t="shared" si="109"/>
        <v>0.20406109682656304</v>
      </c>
      <c r="AJ218" s="64">
        <f t="shared" si="86"/>
        <v>20.41</v>
      </c>
      <c r="AK218" s="63">
        <f t="shared" si="110"/>
        <v>4.6799999999999994E-2</v>
      </c>
      <c r="AL218" s="57" t="e">
        <f t="shared" si="87"/>
        <v>#REF!</v>
      </c>
      <c r="AM218" s="65" t="e">
        <f t="shared" si="111"/>
        <v>#REF!</v>
      </c>
      <c r="AR218" s="49"/>
    </row>
    <row r="219" spans="1:44" ht="12.75" customHeight="1" x14ac:dyDescent="0.3">
      <c r="A219" s="48">
        <v>210</v>
      </c>
      <c r="B219" s="48" t="s">
        <v>273</v>
      </c>
      <c r="C219" s="49">
        <v>5357739600</v>
      </c>
      <c r="D219" s="49">
        <f t="shared" si="88"/>
        <v>12381817.431910058</v>
      </c>
      <c r="E219" s="59">
        <v>1293800000</v>
      </c>
      <c r="F219" s="49">
        <f t="shared" si="112"/>
        <v>14475146.548817137</v>
      </c>
      <c r="G219" s="49">
        <f t="shared" si="89"/>
        <v>26856964</v>
      </c>
      <c r="H219" s="50">
        <v>41866097.859999992</v>
      </c>
      <c r="I219" s="51">
        <f t="shared" si="90"/>
        <v>0.64149670909884038</v>
      </c>
      <c r="J219" s="28">
        <f t="shared" si="91"/>
        <v>502393174</v>
      </c>
      <c r="K219" s="28">
        <f t="shared" si="92"/>
        <v>26856964</v>
      </c>
      <c r="L219" s="52">
        <f t="shared" si="93"/>
        <v>64.150000000000006</v>
      </c>
      <c r="M219" s="91"/>
      <c r="N219" s="53">
        <v>32138971</v>
      </c>
      <c r="O219" s="54">
        <v>4.1099999999999998E-2</v>
      </c>
      <c r="P219" s="28">
        <f t="shared" si="94"/>
        <v>33459883</v>
      </c>
      <c r="Q219" s="55">
        <f t="shared" si="95"/>
        <v>79.921188527981926</v>
      </c>
      <c r="R219" s="55">
        <f t="shared" si="96"/>
        <v>0</v>
      </c>
      <c r="S219" s="56">
        <f t="shared" si="97"/>
        <v>0</v>
      </c>
      <c r="T219" s="28">
        <f t="shared" si="98"/>
        <v>0</v>
      </c>
      <c r="U219" s="57">
        <f t="shared" si="99"/>
        <v>6602919</v>
      </c>
      <c r="V219" s="57" t="e">
        <f t="shared" si="85"/>
        <v>#REF!</v>
      </c>
      <c r="W219" s="57">
        <f t="shared" si="100"/>
        <v>0</v>
      </c>
      <c r="X219" s="50" t="e">
        <f t="shared" si="101"/>
        <v>#REF!</v>
      </c>
      <c r="Y219" s="58" t="e">
        <f t="shared" si="102"/>
        <v>#REF!</v>
      </c>
      <c r="AA219" s="28">
        <f t="shared" si="103"/>
        <v>0</v>
      </c>
      <c r="AB219" s="28">
        <f t="shared" si="104"/>
        <v>0</v>
      </c>
      <c r="AC219" s="28" t="e">
        <f t="shared" si="105"/>
        <v>#REF!</v>
      </c>
      <c r="AD219" s="55" t="e">
        <f t="shared" si="106"/>
        <v>#REF!</v>
      </c>
      <c r="AG219" s="61" t="str">
        <f t="shared" si="107"/>
        <v>210</v>
      </c>
      <c r="AH219" s="62" t="str">
        <f t="shared" si="108"/>
        <v>Northampton</v>
      </c>
      <c r="AI219" s="63">
        <f t="shared" si="109"/>
        <v>0.64149670909884038</v>
      </c>
      <c r="AJ219" s="64">
        <f t="shared" si="86"/>
        <v>64.150000000000006</v>
      </c>
      <c r="AK219" s="63">
        <f t="shared" si="110"/>
        <v>4.1099999999999998E-2</v>
      </c>
      <c r="AL219" s="57" t="e">
        <f t="shared" si="87"/>
        <v>#REF!</v>
      </c>
      <c r="AM219" s="65" t="e">
        <f t="shared" si="111"/>
        <v>#REF!</v>
      </c>
      <c r="AR219" s="49"/>
    </row>
    <row r="220" spans="1:44" ht="12.75" customHeight="1" x14ac:dyDescent="0.3">
      <c r="A220" s="48">
        <v>211</v>
      </c>
      <c r="B220" s="48" t="s">
        <v>274</v>
      </c>
      <c r="C220" s="49">
        <v>8645197100</v>
      </c>
      <c r="D220" s="49">
        <f t="shared" si="88"/>
        <v>19979181.547956955</v>
      </c>
      <c r="E220" s="59">
        <v>2299963000</v>
      </c>
      <c r="F220" s="49">
        <f t="shared" si="112"/>
        <v>25732185.408762645</v>
      </c>
      <c r="G220" s="49">
        <f t="shared" si="89"/>
        <v>45711367</v>
      </c>
      <c r="H220" s="50">
        <v>62130450.120726161</v>
      </c>
      <c r="I220" s="51">
        <f t="shared" si="90"/>
        <v>0.73573210738338268</v>
      </c>
      <c r="J220" s="28">
        <f t="shared" si="91"/>
        <v>745565401</v>
      </c>
      <c r="K220" s="28">
        <f t="shared" si="92"/>
        <v>45711367</v>
      </c>
      <c r="L220" s="52">
        <f t="shared" si="93"/>
        <v>73.569999999999993</v>
      </c>
      <c r="M220" s="91"/>
      <c r="N220" s="53">
        <v>48289699</v>
      </c>
      <c r="O220" s="54">
        <v>5.2200000000000003E-2</v>
      </c>
      <c r="P220" s="28">
        <f t="shared" si="94"/>
        <v>50810421</v>
      </c>
      <c r="Q220" s="55">
        <f t="shared" si="95"/>
        <v>81.780223547825386</v>
      </c>
      <c r="R220" s="55">
        <f t="shared" si="96"/>
        <v>0</v>
      </c>
      <c r="S220" s="56">
        <f t="shared" si="97"/>
        <v>0</v>
      </c>
      <c r="T220" s="28">
        <f t="shared" si="98"/>
        <v>0</v>
      </c>
      <c r="U220" s="57">
        <f t="shared" si="99"/>
        <v>5099054</v>
      </c>
      <c r="V220" s="57" t="e">
        <f t="shared" si="85"/>
        <v>#REF!</v>
      </c>
      <c r="W220" s="57">
        <f t="shared" si="100"/>
        <v>0</v>
      </c>
      <c r="X220" s="50" t="e">
        <f t="shared" si="101"/>
        <v>#REF!</v>
      </c>
      <c r="Y220" s="58" t="e">
        <f t="shared" si="102"/>
        <v>#REF!</v>
      </c>
      <c r="AA220" s="28">
        <f t="shared" si="103"/>
        <v>0</v>
      </c>
      <c r="AB220" s="28">
        <f t="shared" si="104"/>
        <v>0</v>
      </c>
      <c r="AC220" s="28" t="e">
        <f t="shared" si="105"/>
        <v>#REF!</v>
      </c>
      <c r="AD220" s="55" t="e">
        <f t="shared" si="106"/>
        <v>#REF!</v>
      </c>
      <c r="AG220" s="61" t="str">
        <f t="shared" si="107"/>
        <v>211</v>
      </c>
      <c r="AH220" s="62" t="str">
        <f t="shared" si="108"/>
        <v>North Andover</v>
      </c>
      <c r="AI220" s="63">
        <f t="shared" si="109"/>
        <v>0.73573210738338268</v>
      </c>
      <c r="AJ220" s="64">
        <f t="shared" si="86"/>
        <v>73.569999999999993</v>
      </c>
      <c r="AK220" s="63">
        <f t="shared" si="110"/>
        <v>5.2200000000000003E-2</v>
      </c>
      <c r="AL220" s="57" t="e">
        <f t="shared" si="87"/>
        <v>#REF!</v>
      </c>
      <c r="AM220" s="65" t="e">
        <f t="shared" si="111"/>
        <v>#REF!</v>
      </c>
      <c r="AR220" s="49"/>
    </row>
    <row r="221" spans="1:44" ht="12.75" customHeight="1" x14ac:dyDescent="0.3">
      <c r="A221" s="48">
        <v>212</v>
      </c>
      <c r="B221" s="48" t="s">
        <v>275</v>
      </c>
      <c r="C221" s="49">
        <v>6085386300</v>
      </c>
      <c r="D221" s="49">
        <f t="shared" si="88"/>
        <v>14063419.985780319</v>
      </c>
      <c r="E221" s="59">
        <v>1580895000</v>
      </c>
      <c r="F221" s="49">
        <f t="shared" si="112"/>
        <v>17687190.294707272</v>
      </c>
      <c r="G221" s="49">
        <f t="shared" si="89"/>
        <v>31750610</v>
      </c>
      <c r="H221" s="50">
        <v>58512230.486385278</v>
      </c>
      <c r="I221" s="51">
        <f t="shared" si="90"/>
        <v>0.54263202301590241</v>
      </c>
      <c r="J221" s="28">
        <f t="shared" si="91"/>
        <v>702146766</v>
      </c>
      <c r="K221" s="28">
        <f t="shared" si="92"/>
        <v>31750610</v>
      </c>
      <c r="L221" s="52">
        <f t="shared" si="93"/>
        <v>54.26</v>
      </c>
      <c r="M221" s="91"/>
      <c r="N221" s="53">
        <v>37877201</v>
      </c>
      <c r="O221" s="54">
        <v>4.0399999999999998E-2</v>
      </c>
      <c r="P221" s="28">
        <f t="shared" si="94"/>
        <v>39407440</v>
      </c>
      <c r="Q221" s="55">
        <f t="shared" si="95"/>
        <v>67.349064755221363</v>
      </c>
      <c r="R221" s="55">
        <f t="shared" si="96"/>
        <v>0</v>
      </c>
      <c r="S221" s="56">
        <f t="shared" si="97"/>
        <v>0</v>
      </c>
      <c r="T221" s="28">
        <f t="shared" si="98"/>
        <v>0</v>
      </c>
      <c r="U221" s="57">
        <f t="shared" si="99"/>
        <v>7656830</v>
      </c>
      <c r="V221" s="57" t="e">
        <f t="shared" si="85"/>
        <v>#REF!</v>
      </c>
      <c r="W221" s="57">
        <f t="shared" si="100"/>
        <v>0</v>
      </c>
      <c r="X221" s="50" t="e">
        <f t="shared" si="101"/>
        <v>#REF!</v>
      </c>
      <c r="Y221" s="58" t="e">
        <f t="shared" si="102"/>
        <v>#REF!</v>
      </c>
      <c r="AA221" s="28">
        <f t="shared" si="103"/>
        <v>0</v>
      </c>
      <c r="AB221" s="28">
        <f t="shared" si="104"/>
        <v>0</v>
      </c>
      <c r="AC221" s="28" t="e">
        <f t="shared" si="105"/>
        <v>#REF!</v>
      </c>
      <c r="AD221" s="55" t="e">
        <f t="shared" si="106"/>
        <v>#REF!</v>
      </c>
      <c r="AG221" s="61" t="str">
        <f t="shared" si="107"/>
        <v>212</v>
      </c>
      <c r="AH221" s="62" t="str">
        <f t="shared" si="108"/>
        <v>North Attleborough</v>
      </c>
      <c r="AI221" s="63">
        <f t="shared" si="109"/>
        <v>0.54263202301590241</v>
      </c>
      <c r="AJ221" s="64">
        <f t="shared" si="86"/>
        <v>54.26</v>
      </c>
      <c r="AK221" s="63">
        <f t="shared" si="110"/>
        <v>4.0399999999999998E-2</v>
      </c>
      <c r="AL221" s="57" t="e">
        <f t="shared" si="87"/>
        <v>#REF!</v>
      </c>
      <c r="AM221" s="65" t="e">
        <f t="shared" si="111"/>
        <v>#REF!</v>
      </c>
      <c r="AR221" s="49"/>
    </row>
    <row r="222" spans="1:44" ht="12.75" customHeight="1" x14ac:dyDescent="0.3">
      <c r="A222" s="48">
        <v>213</v>
      </c>
      <c r="B222" s="48" t="s">
        <v>276</v>
      </c>
      <c r="C222" s="49">
        <v>4541082800</v>
      </c>
      <c r="D222" s="49">
        <f t="shared" si="88"/>
        <v>10494511.187663345</v>
      </c>
      <c r="E222" s="59">
        <v>1197355000</v>
      </c>
      <c r="F222" s="49">
        <f t="shared" si="112"/>
        <v>13396111.52879807</v>
      </c>
      <c r="G222" s="49">
        <f t="shared" si="89"/>
        <v>23890623</v>
      </c>
      <c r="H222" s="50">
        <v>32914602.699692275</v>
      </c>
      <c r="I222" s="51">
        <f t="shared" si="90"/>
        <v>0.72583659046333737</v>
      </c>
      <c r="J222" s="28">
        <f t="shared" si="91"/>
        <v>394975232</v>
      </c>
      <c r="K222" s="28">
        <f t="shared" si="92"/>
        <v>23890623</v>
      </c>
      <c r="L222" s="52">
        <f t="shared" si="93"/>
        <v>72.58</v>
      </c>
      <c r="M222" s="91"/>
      <c r="N222" s="53">
        <v>26183331</v>
      </c>
      <c r="O222" s="54">
        <v>3.9199999999999999E-2</v>
      </c>
      <c r="P222" s="28">
        <f t="shared" si="94"/>
        <v>27209718</v>
      </c>
      <c r="Q222" s="55">
        <f t="shared" si="95"/>
        <v>82.667617921009835</v>
      </c>
      <c r="R222" s="55">
        <f t="shared" si="96"/>
        <v>0</v>
      </c>
      <c r="S222" s="56">
        <f t="shared" si="97"/>
        <v>0</v>
      </c>
      <c r="T222" s="28">
        <f t="shared" si="98"/>
        <v>0</v>
      </c>
      <c r="U222" s="57">
        <f t="shared" si="99"/>
        <v>3319095</v>
      </c>
      <c r="V222" s="57" t="e">
        <f t="shared" si="85"/>
        <v>#REF!</v>
      </c>
      <c r="W222" s="57">
        <f t="shared" si="100"/>
        <v>0</v>
      </c>
      <c r="X222" s="50" t="e">
        <f t="shared" si="101"/>
        <v>#REF!</v>
      </c>
      <c r="Y222" s="58" t="e">
        <f t="shared" si="102"/>
        <v>#REF!</v>
      </c>
      <c r="AA222" s="28">
        <f t="shared" si="103"/>
        <v>0</v>
      </c>
      <c r="AB222" s="28">
        <f t="shared" si="104"/>
        <v>0</v>
      </c>
      <c r="AC222" s="28" t="e">
        <f t="shared" si="105"/>
        <v>#REF!</v>
      </c>
      <c r="AD222" s="55" t="e">
        <f t="shared" si="106"/>
        <v>#REF!</v>
      </c>
      <c r="AG222" s="61" t="str">
        <f t="shared" si="107"/>
        <v>213</v>
      </c>
      <c r="AH222" s="62" t="str">
        <f t="shared" si="108"/>
        <v>Northborough</v>
      </c>
      <c r="AI222" s="63">
        <f t="shared" si="109"/>
        <v>0.72583659046333737</v>
      </c>
      <c r="AJ222" s="64">
        <f t="shared" si="86"/>
        <v>72.58</v>
      </c>
      <c r="AK222" s="63">
        <f t="shared" si="110"/>
        <v>3.9199999999999999E-2</v>
      </c>
      <c r="AL222" s="57" t="e">
        <f t="shared" si="87"/>
        <v>#REF!</v>
      </c>
      <c r="AM222" s="65" t="e">
        <f t="shared" si="111"/>
        <v>#REF!</v>
      </c>
      <c r="AR222" s="49"/>
    </row>
    <row r="223" spans="1:44" ht="12.75" customHeight="1" x14ac:dyDescent="0.3">
      <c r="A223" s="48">
        <v>214</v>
      </c>
      <c r="B223" s="48" t="s">
        <v>277</v>
      </c>
      <c r="C223" s="49">
        <v>2765026100</v>
      </c>
      <c r="D223" s="49">
        <f t="shared" si="88"/>
        <v>6390017.2312716143</v>
      </c>
      <c r="E223" s="59">
        <v>762526000</v>
      </c>
      <c r="F223" s="49">
        <f t="shared" si="112"/>
        <v>8531206.9850698225</v>
      </c>
      <c r="G223" s="49">
        <f t="shared" si="89"/>
        <v>14921224</v>
      </c>
      <c r="H223" s="50">
        <v>31930336.763714612</v>
      </c>
      <c r="I223" s="51">
        <f t="shared" si="90"/>
        <v>0.46730556305802462</v>
      </c>
      <c r="J223" s="28">
        <f t="shared" si="91"/>
        <v>383164041</v>
      </c>
      <c r="K223" s="28">
        <f t="shared" si="92"/>
        <v>14921224</v>
      </c>
      <c r="L223" s="52">
        <f t="shared" si="93"/>
        <v>46.73</v>
      </c>
      <c r="M223" s="91"/>
      <c r="N223" s="53">
        <v>16884739</v>
      </c>
      <c r="O223" s="54">
        <v>3.6499999999999998E-2</v>
      </c>
      <c r="P223" s="28">
        <f t="shared" si="94"/>
        <v>17501032</v>
      </c>
      <c r="Q223" s="55">
        <f t="shared" si="95"/>
        <v>54.810045160212773</v>
      </c>
      <c r="R223" s="55">
        <f t="shared" si="96"/>
        <v>0</v>
      </c>
      <c r="S223" s="56">
        <f t="shared" si="97"/>
        <v>0</v>
      </c>
      <c r="T223" s="28">
        <f t="shared" si="98"/>
        <v>0</v>
      </c>
      <c r="U223" s="57">
        <f t="shared" si="99"/>
        <v>2579808</v>
      </c>
      <c r="V223" s="57" t="e">
        <f t="shared" si="85"/>
        <v>#REF!</v>
      </c>
      <c r="W223" s="57">
        <f t="shared" si="100"/>
        <v>0</v>
      </c>
      <c r="X223" s="50" t="e">
        <f t="shared" si="101"/>
        <v>#REF!</v>
      </c>
      <c r="Y223" s="58" t="e">
        <f t="shared" si="102"/>
        <v>#REF!</v>
      </c>
      <c r="AA223" s="28">
        <f t="shared" si="103"/>
        <v>0</v>
      </c>
      <c r="AB223" s="28">
        <f t="shared" si="104"/>
        <v>0</v>
      </c>
      <c r="AC223" s="28" t="e">
        <f t="shared" si="105"/>
        <v>#REF!</v>
      </c>
      <c r="AD223" s="55" t="e">
        <f t="shared" si="106"/>
        <v>#REF!</v>
      </c>
      <c r="AG223" s="61" t="str">
        <f t="shared" si="107"/>
        <v>214</v>
      </c>
      <c r="AH223" s="62" t="str">
        <f t="shared" si="108"/>
        <v>Northbridge</v>
      </c>
      <c r="AI223" s="63">
        <f t="shared" si="109"/>
        <v>0.46730556305802462</v>
      </c>
      <c r="AJ223" s="64">
        <f t="shared" si="86"/>
        <v>46.73</v>
      </c>
      <c r="AK223" s="63">
        <f t="shared" si="110"/>
        <v>3.6499999999999998E-2</v>
      </c>
      <c r="AL223" s="57" t="e">
        <f t="shared" si="87"/>
        <v>#REF!</v>
      </c>
      <c r="AM223" s="65" t="e">
        <f t="shared" si="111"/>
        <v>#REF!</v>
      </c>
      <c r="AR223" s="49"/>
    </row>
    <row r="224" spans="1:44" ht="12.75" customHeight="1" x14ac:dyDescent="0.3">
      <c r="A224" s="48">
        <v>215</v>
      </c>
      <c r="B224" s="48" t="s">
        <v>278</v>
      </c>
      <c r="C224" s="49">
        <v>675044400</v>
      </c>
      <c r="D224" s="49">
        <f t="shared" si="88"/>
        <v>1560037.8411883374</v>
      </c>
      <c r="E224" s="59">
        <v>175618000</v>
      </c>
      <c r="F224" s="49">
        <f t="shared" si="112"/>
        <v>1964829.4068713619</v>
      </c>
      <c r="G224" s="49">
        <f t="shared" si="89"/>
        <v>3524867</v>
      </c>
      <c r="H224" s="50">
        <v>9397600.2591646723</v>
      </c>
      <c r="I224" s="51">
        <f t="shared" si="90"/>
        <v>0.37508160623905024</v>
      </c>
      <c r="J224" s="28">
        <f t="shared" si="91"/>
        <v>112771203</v>
      </c>
      <c r="K224" s="28">
        <f t="shared" si="92"/>
        <v>3524867</v>
      </c>
      <c r="L224" s="52">
        <f t="shared" si="93"/>
        <v>37.51</v>
      </c>
      <c r="M224" s="91"/>
      <c r="N224" s="53">
        <v>3969251</v>
      </c>
      <c r="O224" s="54">
        <v>4.58E-2</v>
      </c>
      <c r="P224" s="28">
        <f t="shared" si="94"/>
        <v>4151043</v>
      </c>
      <c r="Q224" s="55">
        <f t="shared" si="95"/>
        <v>44.171308477947278</v>
      </c>
      <c r="R224" s="55">
        <f t="shared" si="96"/>
        <v>0</v>
      </c>
      <c r="S224" s="56">
        <f t="shared" si="97"/>
        <v>0</v>
      </c>
      <c r="T224" s="28">
        <f t="shared" si="98"/>
        <v>0</v>
      </c>
      <c r="U224" s="57">
        <f t="shared" si="99"/>
        <v>626176</v>
      </c>
      <c r="V224" s="57" t="e">
        <f t="shared" si="85"/>
        <v>#REF!</v>
      </c>
      <c r="W224" s="57">
        <f t="shared" si="100"/>
        <v>0</v>
      </c>
      <c r="X224" s="50" t="e">
        <f t="shared" si="101"/>
        <v>#REF!</v>
      </c>
      <c r="Y224" s="58" t="e">
        <f t="shared" si="102"/>
        <v>#REF!</v>
      </c>
      <c r="AA224" s="28">
        <f t="shared" si="103"/>
        <v>0</v>
      </c>
      <c r="AB224" s="28">
        <f t="shared" si="104"/>
        <v>0</v>
      </c>
      <c r="AC224" s="28" t="e">
        <f t="shared" si="105"/>
        <v>#REF!</v>
      </c>
      <c r="AD224" s="55" t="e">
        <f t="shared" si="106"/>
        <v>#REF!</v>
      </c>
      <c r="AG224" s="61" t="str">
        <f t="shared" si="107"/>
        <v>215</v>
      </c>
      <c r="AH224" s="62" t="str">
        <f t="shared" si="108"/>
        <v>North Brookfield</v>
      </c>
      <c r="AI224" s="63">
        <f t="shared" si="109"/>
        <v>0.37508160623905024</v>
      </c>
      <c r="AJ224" s="64">
        <f t="shared" si="86"/>
        <v>37.51</v>
      </c>
      <c r="AK224" s="63">
        <f t="shared" si="110"/>
        <v>4.58E-2</v>
      </c>
      <c r="AL224" s="57" t="e">
        <f t="shared" si="87"/>
        <v>#REF!</v>
      </c>
      <c r="AM224" s="65" t="e">
        <f t="shared" si="111"/>
        <v>#REF!</v>
      </c>
      <c r="AR224" s="49"/>
    </row>
    <row r="225" spans="1:44" ht="12.75" customHeight="1" x14ac:dyDescent="0.3">
      <c r="A225" s="48">
        <v>216</v>
      </c>
      <c r="B225" s="48" t="s">
        <v>279</v>
      </c>
      <c r="C225" s="49">
        <v>689983900</v>
      </c>
      <c r="D225" s="49">
        <f t="shared" si="88"/>
        <v>1594563.2521515766</v>
      </c>
      <c r="E225" s="59">
        <v>111583000</v>
      </c>
      <c r="F225" s="49">
        <f t="shared" si="112"/>
        <v>1248400.2762070356</v>
      </c>
      <c r="G225" s="49">
        <f t="shared" si="89"/>
        <v>2842964</v>
      </c>
      <c r="H225" s="50">
        <v>4664100.8101245873</v>
      </c>
      <c r="I225" s="51">
        <f t="shared" si="90"/>
        <v>0.60954171355572795</v>
      </c>
      <c r="J225" s="28">
        <f t="shared" si="91"/>
        <v>55969210</v>
      </c>
      <c r="K225" s="28">
        <f t="shared" si="92"/>
        <v>2842964</v>
      </c>
      <c r="L225" s="52">
        <f t="shared" si="93"/>
        <v>60.95</v>
      </c>
      <c r="M225" s="91"/>
      <c r="N225" s="53">
        <v>3490986</v>
      </c>
      <c r="O225" s="54">
        <v>3.4099999999999998E-2</v>
      </c>
      <c r="P225" s="28">
        <f t="shared" si="94"/>
        <v>3610029</v>
      </c>
      <c r="Q225" s="55">
        <f t="shared" si="95"/>
        <v>77.400321025727763</v>
      </c>
      <c r="R225" s="55">
        <f t="shared" si="96"/>
        <v>0</v>
      </c>
      <c r="S225" s="56">
        <f t="shared" si="97"/>
        <v>0</v>
      </c>
      <c r="T225" s="28">
        <f t="shared" si="98"/>
        <v>0</v>
      </c>
      <c r="U225" s="57">
        <f t="shared" si="99"/>
        <v>767065</v>
      </c>
      <c r="V225" s="57" t="e">
        <f t="shared" si="85"/>
        <v>#REF!</v>
      </c>
      <c r="W225" s="57">
        <f t="shared" si="100"/>
        <v>0</v>
      </c>
      <c r="X225" s="50" t="e">
        <f t="shared" si="101"/>
        <v>#REF!</v>
      </c>
      <c r="Y225" s="58" t="e">
        <f t="shared" si="102"/>
        <v>#REF!</v>
      </c>
      <c r="AA225" s="28">
        <f t="shared" si="103"/>
        <v>0</v>
      </c>
      <c r="AB225" s="28">
        <f t="shared" si="104"/>
        <v>0</v>
      </c>
      <c r="AC225" s="28" t="e">
        <f t="shared" si="105"/>
        <v>#REF!</v>
      </c>
      <c r="AD225" s="55" t="e">
        <f t="shared" si="106"/>
        <v>#REF!</v>
      </c>
      <c r="AG225" s="61" t="str">
        <f t="shared" si="107"/>
        <v>216</v>
      </c>
      <c r="AH225" s="62" t="str">
        <f t="shared" si="108"/>
        <v>Northfield</v>
      </c>
      <c r="AI225" s="63">
        <f t="shared" si="109"/>
        <v>0.60954171355572795</v>
      </c>
      <c r="AJ225" s="64">
        <f t="shared" si="86"/>
        <v>60.95</v>
      </c>
      <c r="AK225" s="63">
        <f t="shared" si="110"/>
        <v>3.4099999999999998E-2</v>
      </c>
      <c r="AL225" s="57" t="e">
        <f t="shared" si="87"/>
        <v>#REF!</v>
      </c>
      <c r="AM225" s="65" t="e">
        <f t="shared" si="111"/>
        <v>#REF!</v>
      </c>
      <c r="AR225" s="49"/>
    </row>
    <row r="226" spans="1:44" ht="12.75" customHeight="1" x14ac:dyDescent="0.3">
      <c r="A226" s="48">
        <v>217</v>
      </c>
      <c r="B226" s="48" t="s">
        <v>280</v>
      </c>
      <c r="C226" s="49">
        <v>5003201100</v>
      </c>
      <c r="D226" s="49">
        <f t="shared" si="88"/>
        <v>11562473.584071085</v>
      </c>
      <c r="E226" s="59">
        <v>1371457000</v>
      </c>
      <c r="F226" s="49">
        <f t="shared" si="112"/>
        <v>15343979.796259936</v>
      </c>
      <c r="G226" s="49">
        <f t="shared" si="89"/>
        <v>26906453</v>
      </c>
      <c r="H226" s="50">
        <v>31769662.472041722</v>
      </c>
      <c r="I226" s="51">
        <f t="shared" si="90"/>
        <v>0.84692284734464851</v>
      </c>
      <c r="J226" s="28">
        <f t="shared" si="91"/>
        <v>381235950</v>
      </c>
      <c r="K226" s="28">
        <f t="shared" si="92"/>
        <v>26906453</v>
      </c>
      <c r="L226" s="52">
        <f t="shared" si="93"/>
        <v>84.69</v>
      </c>
      <c r="M226" s="91"/>
      <c r="N226" s="53">
        <v>24817511</v>
      </c>
      <c r="O226" s="54">
        <v>1.5800000000000002E-2</v>
      </c>
      <c r="P226" s="28">
        <f t="shared" si="94"/>
        <v>25209628</v>
      </c>
      <c r="Q226" s="55">
        <f t="shared" si="95"/>
        <v>79.351261670422986</v>
      </c>
      <c r="R226" s="55">
        <f t="shared" si="96"/>
        <v>5.3387383295770121</v>
      </c>
      <c r="S226" s="56">
        <f t="shared" si="97"/>
        <v>0.01</v>
      </c>
      <c r="T226" s="28">
        <f t="shared" si="98"/>
        <v>248175</v>
      </c>
      <c r="U226" s="57">
        <f t="shared" si="99"/>
        <v>0</v>
      </c>
      <c r="V226" s="57" t="e">
        <f t="shared" si="85"/>
        <v>#REF!</v>
      </c>
      <c r="W226" s="57">
        <f t="shared" si="100"/>
        <v>0</v>
      </c>
      <c r="X226" s="50" t="e">
        <f t="shared" si="101"/>
        <v>#REF!</v>
      </c>
      <c r="Y226" s="58" t="e">
        <f t="shared" si="102"/>
        <v>#REF!</v>
      </c>
      <c r="AA226" s="28">
        <f t="shared" si="103"/>
        <v>-1696825</v>
      </c>
      <c r="AB226" s="28">
        <f t="shared" si="104"/>
        <v>-1448650</v>
      </c>
      <c r="AC226" s="28">
        <f t="shared" si="105"/>
        <v>0</v>
      </c>
      <c r="AD226" s="55" t="e">
        <f t="shared" si="106"/>
        <v>#REF!</v>
      </c>
      <c r="AG226" s="61" t="str">
        <f t="shared" si="107"/>
        <v>217</v>
      </c>
      <c r="AH226" s="62" t="str">
        <f t="shared" si="108"/>
        <v>North Reading</v>
      </c>
      <c r="AI226" s="63">
        <f t="shared" si="109"/>
        <v>0.84692284734464851</v>
      </c>
      <c r="AJ226" s="64">
        <f t="shared" si="86"/>
        <v>84.69</v>
      </c>
      <c r="AK226" s="63">
        <f t="shared" si="110"/>
        <v>1.5800000000000002E-2</v>
      </c>
      <c r="AL226" s="57" t="e">
        <f t="shared" si="87"/>
        <v>#REF!</v>
      </c>
      <c r="AM226" s="65" t="e">
        <f t="shared" si="111"/>
        <v>#REF!</v>
      </c>
      <c r="AR226" s="49"/>
    </row>
    <row r="227" spans="1:44" ht="12.75" customHeight="1" x14ac:dyDescent="0.3">
      <c r="A227" s="48">
        <v>218</v>
      </c>
      <c r="B227" s="48" t="s">
        <v>281</v>
      </c>
      <c r="C227" s="49">
        <v>3923573500</v>
      </c>
      <c r="D227" s="49">
        <f t="shared" si="88"/>
        <v>9067437.8347317148</v>
      </c>
      <c r="E227" s="59">
        <v>892797000</v>
      </c>
      <c r="F227" s="49">
        <f t="shared" si="112"/>
        <v>9988690.2251849547</v>
      </c>
      <c r="G227" s="49">
        <f t="shared" si="89"/>
        <v>19056128</v>
      </c>
      <c r="H227" s="50">
        <v>32366145.069259103</v>
      </c>
      <c r="I227" s="51">
        <f t="shared" si="90"/>
        <v>0.58876730482491824</v>
      </c>
      <c r="J227" s="28">
        <f t="shared" si="91"/>
        <v>388393741</v>
      </c>
      <c r="K227" s="28">
        <f t="shared" si="92"/>
        <v>19056128</v>
      </c>
      <c r="L227" s="52">
        <f t="shared" si="93"/>
        <v>58.88</v>
      </c>
      <c r="M227" s="91"/>
      <c r="N227" s="53">
        <v>24108678</v>
      </c>
      <c r="O227" s="54">
        <v>4.5600000000000002E-2</v>
      </c>
      <c r="P227" s="28">
        <f t="shared" si="94"/>
        <v>25208034</v>
      </c>
      <c r="Q227" s="55">
        <f t="shared" si="95"/>
        <v>77.883955429533771</v>
      </c>
      <c r="R227" s="55">
        <f t="shared" si="96"/>
        <v>0</v>
      </c>
      <c r="S227" s="56">
        <f t="shared" si="97"/>
        <v>0</v>
      </c>
      <c r="T227" s="28">
        <f t="shared" si="98"/>
        <v>0</v>
      </c>
      <c r="U227" s="57">
        <f t="shared" si="99"/>
        <v>6151906</v>
      </c>
      <c r="V227" s="57" t="e">
        <f t="shared" si="85"/>
        <v>#REF!</v>
      </c>
      <c r="W227" s="57">
        <f t="shared" si="100"/>
        <v>0</v>
      </c>
      <c r="X227" s="50" t="e">
        <f t="shared" si="101"/>
        <v>#REF!</v>
      </c>
      <c r="Y227" s="58" t="e">
        <f t="shared" si="102"/>
        <v>#REF!</v>
      </c>
      <c r="AA227" s="28">
        <f t="shared" si="103"/>
        <v>0</v>
      </c>
      <c r="AB227" s="28">
        <f t="shared" si="104"/>
        <v>0</v>
      </c>
      <c r="AC227" s="28" t="e">
        <f t="shared" si="105"/>
        <v>#REF!</v>
      </c>
      <c r="AD227" s="55" t="e">
        <f t="shared" si="106"/>
        <v>#REF!</v>
      </c>
      <c r="AG227" s="61" t="str">
        <f t="shared" si="107"/>
        <v>218</v>
      </c>
      <c r="AH227" s="62" t="str">
        <f t="shared" si="108"/>
        <v>Norton</v>
      </c>
      <c r="AI227" s="63">
        <f t="shared" si="109"/>
        <v>0.58876730482491824</v>
      </c>
      <c r="AJ227" s="64">
        <f t="shared" si="86"/>
        <v>58.88</v>
      </c>
      <c r="AK227" s="63">
        <f t="shared" si="110"/>
        <v>4.5600000000000002E-2</v>
      </c>
      <c r="AL227" s="57" t="e">
        <f t="shared" si="87"/>
        <v>#REF!</v>
      </c>
      <c r="AM227" s="65" t="e">
        <f t="shared" si="111"/>
        <v>#REF!</v>
      </c>
      <c r="AR227" s="49"/>
    </row>
    <row r="228" spans="1:44" ht="12.75" customHeight="1" x14ac:dyDescent="0.3">
      <c r="A228" s="48">
        <v>219</v>
      </c>
      <c r="B228" s="48" t="s">
        <v>282</v>
      </c>
      <c r="C228" s="49">
        <v>4286721500</v>
      </c>
      <c r="D228" s="49">
        <f t="shared" si="88"/>
        <v>9906678.3675794229</v>
      </c>
      <c r="E228" s="59">
        <v>1318670000</v>
      </c>
      <c r="F228" s="49">
        <f t="shared" si="112"/>
        <v>14753394.264591664</v>
      </c>
      <c r="G228" s="49">
        <f t="shared" si="89"/>
        <v>24660073</v>
      </c>
      <c r="H228" s="50">
        <v>28280176.067727048</v>
      </c>
      <c r="I228" s="51">
        <f t="shared" si="90"/>
        <v>0.87199149471143989</v>
      </c>
      <c r="J228" s="28">
        <f t="shared" si="91"/>
        <v>339362113</v>
      </c>
      <c r="K228" s="28">
        <f t="shared" si="92"/>
        <v>24660073</v>
      </c>
      <c r="L228" s="52">
        <f t="shared" si="93"/>
        <v>87.2</v>
      </c>
      <c r="M228" s="91"/>
      <c r="N228" s="53">
        <v>22404331</v>
      </c>
      <c r="O228" s="54">
        <v>4.2099999999999999E-2</v>
      </c>
      <c r="P228" s="28">
        <f t="shared" si="94"/>
        <v>23347553</v>
      </c>
      <c r="Q228" s="55">
        <f t="shared" si="95"/>
        <v>82.55801853597336</v>
      </c>
      <c r="R228" s="55">
        <f t="shared" si="96"/>
        <v>4.6419814640266424</v>
      </c>
      <c r="S228" s="56">
        <f t="shared" si="97"/>
        <v>0.01</v>
      </c>
      <c r="T228" s="28">
        <f t="shared" si="98"/>
        <v>224043</v>
      </c>
      <c r="U228" s="57">
        <f t="shared" si="99"/>
        <v>0</v>
      </c>
      <c r="V228" s="57" t="e">
        <f t="shared" si="85"/>
        <v>#REF!</v>
      </c>
      <c r="W228" s="57">
        <f t="shared" si="100"/>
        <v>0</v>
      </c>
      <c r="X228" s="50" t="e">
        <f t="shared" si="101"/>
        <v>#REF!</v>
      </c>
      <c r="Y228" s="58" t="e">
        <f t="shared" si="102"/>
        <v>#REF!</v>
      </c>
      <c r="AA228" s="28">
        <f t="shared" si="103"/>
        <v>-1312520</v>
      </c>
      <c r="AB228" s="28">
        <f t="shared" si="104"/>
        <v>-1088477</v>
      </c>
      <c r="AC228" s="28">
        <f t="shared" si="105"/>
        <v>0</v>
      </c>
      <c r="AD228" s="55" t="e">
        <f t="shared" si="106"/>
        <v>#REF!</v>
      </c>
      <c r="AG228" s="61" t="str">
        <f t="shared" si="107"/>
        <v>219</v>
      </c>
      <c r="AH228" s="62" t="str">
        <f t="shared" si="108"/>
        <v>Norwell</v>
      </c>
      <c r="AI228" s="63">
        <f t="shared" si="109"/>
        <v>0.87199149471143989</v>
      </c>
      <c r="AJ228" s="64">
        <f t="shared" si="86"/>
        <v>87.2</v>
      </c>
      <c r="AK228" s="63">
        <f t="shared" si="110"/>
        <v>4.2099999999999999E-2</v>
      </c>
      <c r="AL228" s="57" t="e">
        <f t="shared" si="87"/>
        <v>#REF!</v>
      </c>
      <c r="AM228" s="65" t="e">
        <f t="shared" si="111"/>
        <v>#REF!</v>
      </c>
      <c r="AR228" s="49"/>
    </row>
    <row r="229" spans="1:44" ht="12.75" customHeight="1" x14ac:dyDescent="0.3">
      <c r="A229" s="48">
        <v>220</v>
      </c>
      <c r="B229" s="48" t="s">
        <v>283</v>
      </c>
      <c r="C229" s="49">
        <v>8244418000</v>
      </c>
      <c r="D229" s="49">
        <f t="shared" si="88"/>
        <v>19052974.972571094</v>
      </c>
      <c r="E229" s="59">
        <v>1783099000</v>
      </c>
      <c r="F229" s="49">
        <f t="shared" si="112"/>
        <v>19949466.174099002</v>
      </c>
      <c r="G229" s="49">
        <f t="shared" si="89"/>
        <v>39002441</v>
      </c>
      <c r="H229" s="50">
        <v>62232072.544674136</v>
      </c>
      <c r="I229" s="51">
        <f t="shared" si="90"/>
        <v>0.62672572847387609</v>
      </c>
      <c r="J229" s="28">
        <f t="shared" si="91"/>
        <v>746784871</v>
      </c>
      <c r="K229" s="28">
        <f t="shared" si="92"/>
        <v>39002441</v>
      </c>
      <c r="L229" s="52">
        <f t="shared" si="93"/>
        <v>62.67</v>
      </c>
      <c r="M229" s="91"/>
      <c r="N229" s="53">
        <v>40963750</v>
      </c>
      <c r="O229" s="54">
        <v>2.8899999999999995E-2</v>
      </c>
      <c r="P229" s="28">
        <f t="shared" si="94"/>
        <v>42147602</v>
      </c>
      <c r="Q229" s="55">
        <f t="shared" si="95"/>
        <v>67.726495802857556</v>
      </c>
      <c r="R229" s="55">
        <f t="shared" si="96"/>
        <v>0</v>
      </c>
      <c r="S229" s="56">
        <f t="shared" si="97"/>
        <v>0</v>
      </c>
      <c r="T229" s="28">
        <f t="shared" si="98"/>
        <v>0</v>
      </c>
      <c r="U229" s="57">
        <f t="shared" si="99"/>
        <v>3145161</v>
      </c>
      <c r="V229" s="57" t="e">
        <f t="shared" si="85"/>
        <v>#REF!</v>
      </c>
      <c r="W229" s="57">
        <f t="shared" si="100"/>
        <v>0</v>
      </c>
      <c r="X229" s="50" t="e">
        <f t="shared" si="101"/>
        <v>#REF!</v>
      </c>
      <c r="Y229" s="58" t="e">
        <f t="shared" si="102"/>
        <v>#REF!</v>
      </c>
      <c r="AA229" s="28">
        <f t="shared" si="103"/>
        <v>0</v>
      </c>
      <c r="AB229" s="28">
        <f t="shared" si="104"/>
        <v>0</v>
      </c>
      <c r="AC229" s="28" t="e">
        <f t="shared" si="105"/>
        <v>#REF!</v>
      </c>
      <c r="AD229" s="55" t="e">
        <f t="shared" si="106"/>
        <v>#REF!</v>
      </c>
      <c r="AG229" s="61" t="str">
        <f t="shared" si="107"/>
        <v>220</v>
      </c>
      <c r="AH229" s="62" t="str">
        <f t="shared" si="108"/>
        <v>Norwood</v>
      </c>
      <c r="AI229" s="63">
        <f t="shared" si="109"/>
        <v>0.62672572847387609</v>
      </c>
      <c r="AJ229" s="64">
        <f t="shared" si="86"/>
        <v>62.67</v>
      </c>
      <c r="AK229" s="63">
        <f t="shared" si="110"/>
        <v>2.8899999999999995E-2</v>
      </c>
      <c r="AL229" s="57" t="e">
        <f t="shared" si="87"/>
        <v>#REF!</v>
      </c>
      <c r="AM229" s="65" t="e">
        <f t="shared" si="111"/>
        <v>#REF!</v>
      </c>
      <c r="AR229" s="49"/>
    </row>
    <row r="230" spans="1:44" ht="12.75" customHeight="1" x14ac:dyDescent="0.3">
      <c r="A230" s="48">
        <v>221</v>
      </c>
      <c r="B230" s="48" t="s">
        <v>284</v>
      </c>
      <c r="C230" s="49">
        <v>6435042000</v>
      </c>
      <c r="D230" s="49">
        <f t="shared" si="88"/>
        <v>14871479.608802445</v>
      </c>
      <c r="E230" s="59">
        <v>177710000</v>
      </c>
      <c r="F230" s="49">
        <f t="shared" si="112"/>
        <v>1988234.8842095328</v>
      </c>
      <c r="G230" s="49">
        <f t="shared" si="89"/>
        <v>16859714</v>
      </c>
      <c r="H230" s="50">
        <v>10216909.097039305</v>
      </c>
      <c r="I230" s="51">
        <f t="shared" si="90"/>
        <v>1.6501775478148937</v>
      </c>
      <c r="J230" s="28">
        <f t="shared" si="91"/>
        <v>122602909</v>
      </c>
      <c r="K230" s="28">
        <f t="shared" si="92"/>
        <v>16859714</v>
      </c>
      <c r="L230" s="52">
        <f t="shared" si="93"/>
        <v>165.02</v>
      </c>
      <c r="M230" s="91"/>
      <c r="N230" s="53">
        <v>8309351</v>
      </c>
      <c r="O230" s="54">
        <v>7.2300000000000003E-2</v>
      </c>
      <c r="P230" s="28">
        <f t="shared" si="94"/>
        <v>8910117</v>
      </c>
      <c r="Q230" s="55">
        <f t="shared" si="95"/>
        <v>87.209516257534361</v>
      </c>
      <c r="R230" s="55">
        <f t="shared" si="96"/>
        <v>77.810483742465649</v>
      </c>
      <c r="S230" s="56">
        <f t="shared" si="97"/>
        <v>0.02</v>
      </c>
      <c r="T230" s="28">
        <f t="shared" si="98"/>
        <v>166187</v>
      </c>
      <c r="U230" s="57">
        <f t="shared" si="99"/>
        <v>0</v>
      </c>
      <c r="V230" s="57" t="e">
        <f t="shared" si="85"/>
        <v>#REF!</v>
      </c>
      <c r="W230" s="57">
        <f t="shared" si="100"/>
        <v>0</v>
      </c>
      <c r="X230" s="50" t="e">
        <f t="shared" si="101"/>
        <v>#REF!</v>
      </c>
      <c r="Y230" s="58" t="e">
        <f t="shared" si="102"/>
        <v>#REF!</v>
      </c>
      <c r="AA230" s="28">
        <f t="shared" si="103"/>
        <v>-7949597</v>
      </c>
      <c r="AB230" s="28">
        <f t="shared" si="104"/>
        <v>-7783410</v>
      </c>
      <c r="AC230" s="28">
        <f t="shared" si="105"/>
        <v>0</v>
      </c>
      <c r="AD230" s="55" t="e">
        <f t="shared" si="106"/>
        <v>#REF!</v>
      </c>
      <c r="AG230" s="61" t="str">
        <f t="shared" si="107"/>
        <v>221</v>
      </c>
      <c r="AH230" s="62" t="str">
        <f t="shared" si="108"/>
        <v>Oak Bluffs</v>
      </c>
      <c r="AI230" s="63">
        <f t="shared" si="109"/>
        <v>1.6501775478148937</v>
      </c>
      <c r="AJ230" s="64">
        <f t="shared" si="86"/>
        <v>165.02</v>
      </c>
      <c r="AK230" s="63">
        <f t="shared" si="110"/>
        <v>7.2300000000000003E-2</v>
      </c>
      <c r="AL230" s="57" t="e">
        <f t="shared" si="87"/>
        <v>#REF!</v>
      </c>
      <c r="AM230" s="65" t="e">
        <f t="shared" si="111"/>
        <v>#REF!</v>
      </c>
      <c r="AR230" s="49"/>
    </row>
    <row r="231" spans="1:44" ht="12.75" customHeight="1" x14ac:dyDescent="0.3">
      <c r="A231" s="48">
        <v>222</v>
      </c>
      <c r="B231" s="48" t="s">
        <v>285</v>
      </c>
      <c r="C231" s="49">
        <v>338604900</v>
      </c>
      <c r="D231" s="49">
        <f t="shared" si="88"/>
        <v>782521.05670648161</v>
      </c>
      <c r="E231" s="59">
        <v>77590000</v>
      </c>
      <c r="F231" s="49">
        <f t="shared" si="112"/>
        <v>868083.64563512267</v>
      </c>
      <c r="G231" s="49">
        <f t="shared" si="89"/>
        <v>1650605</v>
      </c>
      <c r="H231" s="50">
        <v>3598163.9146321849</v>
      </c>
      <c r="I231" s="51">
        <f t="shared" si="90"/>
        <v>0.45873535479795668</v>
      </c>
      <c r="J231" s="28">
        <f t="shared" si="91"/>
        <v>43177967</v>
      </c>
      <c r="K231" s="28">
        <f t="shared" si="92"/>
        <v>1650605</v>
      </c>
      <c r="L231" s="52">
        <f t="shared" si="93"/>
        <v>45.87</v>
      </c>
      <c r="M231" s="91"/>
      <c r="N231" s="53">
        <v>1971286</v>
      </c>
      <c r="O231" s="54">
        <v>3.4599999999999999E-2</v>
      </c>
      <c r="P231" s="28">
        <f t="shared" si="94"/>
        <v>2039492</v>
      </c>
      <c r="Q231" s="55">
        <f t="shared" si="95"/>
        <v>56.681464446526832</v>
      </c>
      <c r="R231" s="55">
        <f t="shared" si="96"/>
        <v>0</v>
      </c>
      <c r="S231" s="56">
        <f t="shared" si="97"/>
        <v>0</v>
      </c>
      <c r="T231" s="28">
        <f t="shared" si="98"/>
        <v>0</v>
      </c>
      <c r="U231" s="57">
        <f t="shared" si="99"/>
        <v>388887</v>
      </c>
      <c r="V231" s="57" t="e">
        <f t="shared" si="85"/>
        <v>#REF!</v>
      </c>
      <c r="W231" s="57">
        <f t="shared" si="100"/>
        <v>0</v>
      </c>
      <c r="X231" s="50" t="e">
        <f t="shared" si="101"/>
        <v>#REF!</v>
      </c>
      <c r="Y231" s="58" t="e">
        <f t="shared" si="102"/>
        <v>#REF!</v>
      </c>
      <c r="AA231" s="28">
        <f t="shared" si="103"/>
        <v>0</v>
      </c>
      <c r="AB231" s="28">
        <f t="shared" si="104"/>
        <v>0</v>
      </c>
      <c r="AC231" s="28" t="e">
        <f t="shared" si="105"/>
        <v>#REF!</v>
      </c>
      <c r="AD231" s="55" t="e">
        <f t="shared" si="106"/>
        <v>#REF!</v>
      </c>
      <c r="AG231" s="61" t="str">
        <f t="shared" si="107"/>
        <v>222</v>
      </c>
      <c r="AH231" s="62" t="str">
        <f t="shared" si="108"/>
        <v>Oakham</v>
      </c>
      <c r="AI231" s="63">
        <f t="shared" si="109"/>
        <v>0.45873535479795668</v>
      </c>
      <c r="AJ231" s="64">
        <f t="shared" si="86"/>
        <v>45.87</v>
      </c>
      <c r="AK231" s="63">
        <f t="shared" si="110"/>
        <v>3.4599999999999999E-2</v>
      </c>
      <c r="AL231" s="57" t="e">
        <f t="shared" si="87"/>
        <v>#REF!</v>
      </c>
      <c r="AM231" s="65" t="e">
        <f t="shared" si="111"/>
        <v>#REF!</v>
      </c>
      <c r="AR231" s="49"/>
    </row>
    <row r="232" spans="1:44" ht="12.75" customHeight="1" x14ac:dyDescent="0.3">
      <c r="A232" s="48">
        <v>223</v>
      </c>
      <c r="B232" s="48" t="s">
        <v>286</v>
      </c>
      <c r="C232" s="49">
        <v>876477100</v>
      </c>
      <c r="D232" s="49">
        <f t="shared" si="88"/>
        <v>2025551.8643440558</v>
      </c>
      <c r="E232" s="59">
        <v>181824000</v>
      </c>
      <c r="F232" s="49">
        <f t="shared" si="112"/>
        <v>2034262.6728181536</v>
      </c>
      <c r="G232" s="49">
        <f t="shared" si="89"/>
        <v>4059815</v>
      </c>
      <c r="H232" s="50">
        <v>18683084.247640625</v>
      </c>
      <c r="I232" s="51">
        <f t="shared" si="90"/>
        <v>0.21729897195708947</v>
      </c>
      <c r="J232" s="28">
        <f t="shared" si="91"/>
        <v>224197011</v>
      </c>
      <c r="K232" s="28">
        <f t="shared" si="92"/>
        <v>4059815</v>
      </c>
      <c r="L232" s="52">
        <f t="shared" si="93"/>
        <v>21.73</v>
      </c>
      <c r="M232" s="91"/>
      <c r="N232" s="53">
        <v>4825407</v>
      </c>
      <c r="O232" s="54">
        <v>3.4500000000000003E-2</v>
      </c>
      <c r="P232" s="28">
        <f t="shared" si="94"/>
        <v>4991884</v>
      </c>
      <c r="Q232" s="55">
        <f t="shared" si="95"/>
        <v>26.718736231307179</v>
      </c>
      <c r="R232" s="55">
        <f t="shared" si="96"/>
        <v>0</v>
      </c>
      <c r="S232" s="56">
        <f t="shared" si="97"/>
        <v>0</v>
      </c>
      <c r="T232" s="28">
        <f t="shared" si="98"/>
        <v>0</v>
      </c>
      <c r="U232" s="57">
        <f t="shared" si="99"/>
        <v>932069</v>
      </c>
      <c r="V232" s="57" t="e">
        <f t="shared" si="85"/>
        <v>#REF!</v>
      </c>
      <c r="W232" s="57">
        <f t="shared" si="100"/>
        <v>0</v>
      </c>
      <c r="X232" s="50" t="e">
        <f t="shared" si="101"/>
        <v>#REF!</v>
      </c>
      <c r="Y232" s="58" t="e">
        <f t="shared" si="102"/>
        <v>#REF!</v>
      </c>
      <c r="AA232" s="28">
        <f t="shared" si="103"/>
        <v>0</v>
      </c>
      <c r="AB232" s="28">
        <f t="shared" si="104"/>
        <v>0</v>
      </c>
      <c r="AC232" s="28" t="e">
        <f t="shared" si="105"/>
        <v>#REF!</v>
      </c>
      <c r="AD232" s="55" t="e">
        <f t="shared" si="106"/>
        <v>#REF!</v>
      </c>
      <c r="AG232" s="61" t="str">
        <f t="shared" si="107"/>
        <v>223</v>
      </c>
      <c r="AH232" s="62" t="str">
        <f t="shared" si="108"/>
        <v>Orange</v>
      </c>
      <c r="AI232" s="63">
        <f t="shared" si="109"/>
        <v>0.21729897195708947</v>
      </c>
      <c r="AJ232" s="64">
        <f t="shared" si="86"/>
        <v>21.73</v>
      </c>
      <c r="AK232" s="63">
        <f t="shared" si="110"/>
        <v>3.4500000000000003E-2</v>
      </c>
      <c r="AL232" s="57" t="e">
        <f t="shared" si="87"/>
        <v>#REF!</v>
      </c>
      <c r="AM232" s="65" t="e">
        <f t="shared" si="111"/>
        <v>#REF!</v>
      </c>
      <c r="AR232" s="49"/>
    </row>
    <row r="233" spans="1:44" ht="12.75" customHeight="1" x14ac:dyDescent="0.3">
      <c r="A233" s="48">
        <v>224</v>
      </c>
      <c r="B233" s="48" t="s">
        <v>287</v>
      </c>
      <c r="C233" s="49">
        <v>6720681000</v>
      </c>
      <c r="D233" s="49">
        <f t="shared" si="88"/>
        <v>15531595.667715304</v>
      </c>
      <c r="E233" s="59">
        <v>498947000</v>
      </c>
      <c r="F233" s="49">
        <f t="shared" si="112"/>
        <v>5582262.2855871571</v>
      </c>
      <c r="G233" s="49">
        <f t="shared" si="89"/>
        <v>21113858</v>
      </c>
      <c r="H233" s="50">
        <v>6451240.5108346418</v>
      </c>
      <c r="I233" s="51">
        <f t="shared" si="90"/>
        <v>3.272836900831706</v>
      </c>
      <c r="J233" s="28">
        <f t="shared" si="91"/>
        <v>77414886</v>
      </c>
      <c r="K233" s="28">
        <f t="shared" si="92"/>
        <v>21113858</v>
      </c>
      <c r="L233" s="52">
        <f t="shared" si="93"/>
        <v>327.27999999999997</v>
      </c>
      <c r="M233" s="91"/>
      <c r="N233" s="53">
        <v>5098794</v>
      </c>
      <c r="O233" s="54">
        <v>5.9799999999999992E-2</v>
      </c>
      <c r="P233" s="28">
        <f t="shared" si="94"/>
        <v>5403702</v>
      </c>
      <c r="Q233" s="55">
        <f t="shared" si="95"/>
        <v>83.762215823835177</v>
      </c>
      <c r="R233" s="55">
        <f t="shared" si="96"/>
        <v>243.51778417616481</v>
      </c>
      <c r="S233" s="56">
        <f t="shared" si="97"/>
        <v>0.02</v>
      </c>
      <c r="T233" s="28">
        <f t="shared" si="98"/>
        <v>101976</v>
      </c>
      <c r="U233" s="57">
        <f t="shared" si="99"/>
        <v>0</v>
      </c>
      <c r="V233" s="57" t="e">
        <f t="shared" si="85"/>
        <v>#REF!</v>
      </c>
      <c r="W233" s="57">
        <f t="shared" si="100"/>
        <v>15608180</v>
      </c>
      <c r="X233" s="50" t="e">
        <f t="shared" si="101"/>
        <v>#REF!</v>
      </c>
      <c r="Y233" s="58" t="e">
        <f t="shared" si="102"/>
        <v>#REF!</v>
      </c>
      <c r="AA233" s="28">
        <f t="shared" si="103"/>
        <v>-15710156</v>
      </c>
      <c r="AB233" s="28">
        <f t="shared" si="104"/>
        <v>0</v>
      </c>
      <c r="AC233" s="28">
        <f t="shared" si="105"/>
        <v>0</v>
      </c>
      <c r="AD233" s="55" t="e">
        <f t="shared" si="106"/>
        <v>#REF!</v>
      </c>
      <c r="AG233" s="61" t="str">
        <f t="shared" si="107"/>
        <v>224</v>
      </c>
      <c r="AH233" s="62" t="str">
        <f t="shared" si="108"/>
        <v>Orleans</v>
      </c>
      <c r="AI233" s="63">
        <f t="shared" si="109"/>
        <v>3.272836900831706</v>
      </c>
      <c r="AJ233" s="64">
        <f t="shared" si="86"/>
        <v>327.27999999999997</v>
      </c>
      <c r="AK233" s="63">
        <f t="shared" si="110"/>
        <v>5.9799999999999992E-2</v>
      </c>
      <c r="AL233" s="57" t="e">
        <f t="shared" si="87"/>
        <v>#REF!</v>
      </c>
      <c r="AM233" s="65" t="e">
        <f t="shared" si="111"/>
        <v>#REF!</v>
      </c>
      <c r="AR233" s="49"/>
    </row>
    <row r="234" spans="1:44" ht="12.75" customHeight="1" x14ac:dyDescent="0.3">
      <c r="A234" s="48">
        <v>225</v>
      </c>
      <c r="B234" s="48" t="s">
        <v>288</v>
      </c>
      <c r="C234" s="49">
        <v>882749000</v>
      </c>
      <c r="D234" s="49">
        <f t="shared" si="88"/>
        <v>2040046.3203178393</v>
      </c>
      <c r="E234" s="59">
        <v>75208000</v>
      </c>
      <c r="F234" s="49">
        <f t="shared" si="112"/>
        <v>841433.62315925129</v>
      </c>
      <c r="G234" s="49">
        <f t="shared" si="89"/>
        <v>2881480</v>
      </c>
      <c r="H234" s="50">
        <v>1986766.7141971572</v>
      </c>
      <c r="I234" s="51">
        <f t="shared" si="90"/>
        <v>1.4503363577662878</v>
      </c>
      <c r="J234" s="28">
        <f t="shared" si="91"/>
        <v>23841201</v>
      </c>
      <c r="K234" s="28">
        <f t="shared" si="92"/>
        <v>2881480</v>
      </c>
      <c r="L234" s="52">
        <f t="shared" si="93"/>
        <v>145.03</v>
      </c>
      <c r="M234" s="91"/>
      <c r="N234" s="53">
        <v>1543202</v>
      </c>
      <c r="O234" s="54">
        <v>4.4699999999999997E-2</v>
      </c>
      <c r="P234" s="28">
        <f t="shared" si="94"/>
        <v>1612183</v>
      </c>
      <c r="Q234" s="55">
        <f t="shared" si="95"/>
        <v>81.146064531863033</v>
      </c>
      <c r="R234" s="55">
        <f t="shared" si="96"/>
        <v>63.883935468136968</v>
      </c>
      <c r="S234" s="56">
        <f t="shared" si="97"/>
        <v>0.02</v>
      </c>
      <c r="T234" s="28">
        <f t="shared" si="98"/>
        <v>30864</v>
      </c>
      <c r="U234" s="57">
        <f t="shared" si="99"/>
        <v>0</v>
      </c>
      <c r="V234" s="57" t="e">
        <f t="shared" si="85"/>
        <v>#REF!</v>
      </c>
      <c r="W234" s="57">
        <f t="shared" si="100"/>
        <v>0</v>
      </c>
      <c r="X234" s="50" t="e">
        <f t="shared" si="101"/>
        <v>#REF!</v>
      </c>
      <c r="Y234" s="58" t="e">
        <f t="shared" si="102"/>
        <v>#REF!</v>
      </c>
      <c r="AA234" s="28">
        <f t="shared" si="103"/>
        <v>-1269297</v>
      </c>
      <c r="AB234" s="28">
        <f t="shared" si="104"/>
        <v>-1238433</v>
      </c>
      <c r="AC234" s="28">
        <f t="shared" si="105"/>
        <v>0</v>
      </c>
      <c r="AD234" s="55" t="e">
        <f t="shared" si="106"/>
        <v>#REF!</v>
      </c>
      <c r="AG234" s="61" t="str">
        <f t="shared" si="107"/>
        <v>225</v>
      </c>
      <c r="AH234" s="62" t="str">
        <f t="shared" si="108"/>
        <v>Otis</v>
      </c>
      <c r="AI234" s="63">
        <f t="shared" si="109"/>
        <v>1.4503363577662878</v>
      </c>
      <c r="AJ234" s="64">
        <f t="shared" si="86"/>
        <v>145.03</v>
      </c>
      <c r="AK234" s="63">
        <f t="shared" si="110"/>
        <v>4.4699999999999997E-2</v>
      </c>
      <c r="AL234" s="57" t="e">
        <f t="shared" si="87"/>
        <v>#REF!</v>
      </c>
      <c r="AM234" s="65" t="e">
        <f t="shared" si="111"/>
        <v>#REF!</v>
      </c>
      <c r="AR234" s="49"/>
    </row>
    <row r="235" spans="1:44" ht="12.75" customHeight="1" x14ac:dyDescent="0.3">
      <c r="A235" s="48">
        <v>226</v>
      </c>
      <c r="B235" s="48" t="s">
        <v>289</v>
      </c>
      <c r="C235" s="49">
        <v>2263065900</v>
      </c>
      <c r="D235" s="49">
        <f t="shared" si="88"/>
        <v>5229979.600012891</v>
      </c>
      <c r="E235" s="59">
        <v>509649000</v>
      </c>
      <c r="F235" s="49">
        <f t="shared" si="112"/>
        <v>5701997.1892549889</v>
      </c>
      <c r="G235" s="49">
        <f t="shared" si="89"/>
        <v>10931977</v>
      </c>
      <c r="H235" s="50">
        <v>27174569.11351835</v>
      </c>
      <c r="I235" s="51">
        <f t="shared" si="90"/>
        <v>0.40228704103211493</v>
      </c>
      <c r="J235" s="28">
        <f t="shared" si="91"/>
        <v>326094829</v>
      </c>
      <c r="K235" s="28">
        <f t="shared" si="92"/>
        <v>10931977</v>
      </c>
      <c r="L235" s="52">
        <f t="shared" si="93"/>
        <v>40.229999999999997</v>
      </c>
      <c r="M235" s="91"/>
      <c r="N235" s="53">
        <v>13154621</v>
      </c>
      <c r="O235" s="54">
        <v>3.6600000000000001E-2</v>
      </c>
      <c r="P235" s="28">
        <f t="shared" si="94"/>
        <v>13636080</v>
      </c>
      <c r="Q235" s="55">
        <f t="shared" si="95"/>
        <v>50.179562895871463</v>
      </c>
      <c r="R235" s="55">
        <f t="shared" si="96"/>
        <v>0</v>
      </c>
      <c r="S235" s="56">
        <f t="shared" si="97"/>
        <v>0</v>
      </c>
      <c r="T235" s="28">
        <f t="shared" si="98"/>
        <v>0</v>
      </c>
      <c r="U235" s="57">
        <f t="shared" si="99"/>
        <v>2704103</v>
      </c>
      <c r="V235" s="57" t="e">
        <f t="shared" si="85"/>
        <v>#REF!</v>
      </c>
      <c r="W235" s="57">
        <f t="shared" si="100"/>
        <v>0</v>
      </c>
      <c r="X235" s="50" t="e">
        <f t="shared" si="101"/>
        <v>#REF!</v>
      </c>
      <c r="Y235" s="58" t="e">
        <f t="shared" si="102"/>
        <v>#REF!</v>
      </c>
      <c r="AA235" s="28">
        <f t="shared" si="103"/>
        <v>0</v>
      </c>
      <c r="AB235" s="28">
        <f t="shared" si="104"/>
        <v>0</v>
      </c>
      <c r="AC235" s="28" t="e">
        <f t="shared" si="105"/>
        <v>#REF!</v>
      </c>
      <c r="AD235" s="55" t="e">
        <f t="shared" si="106"/>
        <v>#REF!</v>
      </c>
      <c r="AG235" s="61" t="str">
        <f t="shared" si="107"/>
        <v>226</v>
      </c>
      <c r="AH235" s="62" t="str">
        <f t="shared" si="108"/>
        <v>Oxford</v>
      </c>
      <c r="AI235" s="63">
        <f t="shared" si="109"/>
        <v>0.40228704103211493</v>
      </c>
      <c r="AJ235" s="64">
        <f t="shared" si="86"/>
        <v>40.229999999999997</v>
      </c>
      <c r="AK235" s="63">
        <f t="shared" si="110"/>
        <v>3.6600000000000001E-2</v>
      </c>
      <c r="AL235" s="57" t="e">
        <f t="shared" si="87"/>
        <v>#REF!</v>
      </c>
      <c r="AM235" s="65" t="e">
        <f t="shared" si="111"/>
        <v>#REF!</v>
      </c>
      <c r="AR235" s="49"/>
    </row>
    <row r="236" spans="1:44" ht="12.75" customHeight="1" x14ac:dyDescent="0.3">
      <c r="A236" s="48">
        <v>227</v>
      </c>
      <c r="B236" s="48" t="s">
        <v>290</v>
      </c>
      <c r="C236" s="49">
        <v>1412224600</v>
      </c>
      <c r="D236" s="49">
        <f t="shared" si="88"/>
        <v>3263672.4580739625</v>
      </c>
      <c r="E236" s="59">
        <v>378982000</v>
      </c>
      <c r="F236" s="49">
        <f t="shared" si="112"/>
        <v>4240083.466813894</v>
      </c>
      <c r="G236" s="49">
        <f t="shared" si="89"/>
        <v>7503756</v>
      </c>
      <c r="H236" s="50">
        <v>24536005.40843077</v>
      </c>
      <c r="I236" s="51">
        <f t="shared" si="90"/>
        <v>0.30582631015485712</v>
      </c>
      <c r="J236" s="28">
        <f t="shared" si="91"/>
        <v>294432065</v>
      </c>
      <c r="K236" s="28">
        <f t="shared" si="92"/>
        <v>7503756</v>
      </c>
      <c r="L236" s="52">
        <f t="shared" si="93"/>
        <v>30.58</v>
      </c>
      <c r="M236" s="91"/>
      <c r="N236" s="53">
        <v>9184625</v>
      </c>
      <c r="O236" s="54">
        <v>4.6300000000000001E-2</v>
      </c>
      <c r="P236" s="28">
        <f t="shared" si="94"/>
        <v>9609873</v>
      </c>
      <c r="Q236" s="55">
        <f t="shared" si="95"/>
        <v>39.166412136092738</v>
      </c>
      <c r="R236" s="55">
        <f t="shared" si="96"/>
        <v>0</v>
      </c>
      <c r="S236" s="56">
        <f t="shared" si="97"/>
        <v>0</v>
      </c>
      <c r="T236" s="28">
        <f t="shared" si="98"/>
        <v>0</v>
      </c>
      <c r="U236" s="57">
        <f t="shared" si="99"/>
        <v>2106117</v>
      </c>
      <c r="V236" s="57" t="e">
        <f t="shared" si="85"/>
        <v>#REF!</v>
      </c>
      <c r="W236" s="57">
        <f t="shared" si="100"/>
        <v>0</v>
      </c>
      <c r="X236" s="50" t="e">
        <f t="shared" si="101"/>
        <v>#REF!</v>
      </c>
      <c r="Y236" s="58" t="e">
        <f t="shared" si="102"/>
        <v>#REF!</v>
      </c>
      <c r="AA236" s="28">
        <f t="shared" si="103"/>
        <v>0</v>
      </c>
      <c r="AB236" s="28">
        <f t="shared" si="104"/>
        <v>0</v>
      </c>
      <c r="AC236" s="28" t="e">
        <f t="shared" si="105"/>
        <v>#REF!</v>
      </c>
      <c r="AD236" s="55" t="e">
        <f t="shared" si="106"/>
        <v>#REF!</v>
      </c>
      <c r="AG236" s="61" t="str">
        <f t="shared" si="107"/>
        <v>227</v>
      </c>
      <c r="AH236" s="62" t="str">
        <f t="shared" si="108"/>
        <v>Palmer</v>
      </c>
      <c r="AI236" s="63">
        <f t="shared" si="109"/>
        <v>0.30582631015485712</v>
      </c>
      <c r="AJ236" s="64">
        <f t="shared" si="86"/>
        <v>30.58</v>
      </c>
      <c r="AK236" s="63">
        <f t="shared" si="110"/>
        <v>4.6300000000000001E-2</v>
      </c>
      <c r="AL236" s="57" t="e">
        <f t="shared" si="87"/>
        <v>#REF!</v>
      </c>
      <c r="AM236" s="65" t="e">
        <f t="shared" si="111"/>
        <v>#REF!</v>
      </c>
      <c r="AR236" s="49"/>
    </row>
    <row r="237" spans="1:44" ht="12.75" customHeight="1" x14ac:dyDescent="0.3">
      <c r="A237" s="48">
        <v>228</v>
      </c>
      <c r="B237" s="48" t="s">
        <v>291</v>
      </c>
      <c r="C237" s="49">
        <v>837648000</v>
      </c>
      <c r="D237" s="49">
        <f t="shared" si="88"/>
        <v>1935817.2256457922</v>
      </c>
      <c r="E237" s="59">
        <v>248554000</v>
      </c>
      <c r="F237" s="49">
        <f t="shared" si="112"/>
        <v>2780843.6970897317</v>
      </c>
      <c r="G237" s="49">
        <f t="shared" si="89"/>
        <v>4716661</v>
      </c>
      <c r="H237" s="50">
        <v>9049126.6484222468</v>
      </c>
      <c r="I237" s="51">
        <f t="shared" si="90"/>
        <v>0.52122831111247292</v>
      </c>
      <c r="J237" s="28">
        <f t="shared" si="91"/>
        <v>108589520</v>
      </c>
      <c r="K237" s="28">
        <f t="shared" si="92"/>
        <v>4716661</v>
      </c>
      <c r="L237" s="52">
        <f t="shared" si="93"/>
        <v>52.12</v>
      </c>
      <c r="M237" s="91"/>
      <c r="N237" s="53">
        <v>5525095</v>
      </c>
      <c r="O237" s="54">
        <v>3.7699999999999997E-2</v>
      </c>
      <c r="P237" s="28">
        <f t="shared" si="94"/>
        <v>5733391</v>
      </c>
      <c r="Q237" s="55">
        <f t="shared" si="95"/>
        <v>63.358501021749326</v>
      </c>
      <c r="R237" s="55">
        <f t="shared" si="96"/>
        <v>0</v>
      </c>
      <c r="S237" s="56">
        <f t="shared" si="97"/>
        <v>0</v>
      </c>
      <c r="T237" s="28">
        <f t="shared" si="98"/>
        <v>0</v>
      </c>
      <c r="U237" s="57">
        <f t="shared" si="99"/>
        <v>1016730</v>
      </c>
      <c r="V237" s="57" t="e">
        <f t="shared" si="85"/>
        <v>#REF!</v>
      </c>
      <c r="W237" s="57">
        <f t="shared" si="100"/>
        <v>0</v>
      </c>
      <c r="X237" s="50" t="e">
        <f t="shared" si="101"/>
        <v>#REF!</v>
      </c>
      <c r="Y237" s="58" t="e">
        <f t="shared" si="102"/>
        <v>#REF!</v>
      </c>
      <c r="AA237" s="28">
        <f t="shared" si="103"/>
        <v>0</v>
      </c>
      <c r="AB237" s="28">
        <f t="shared" si="104"/>
        <v>0</v>
      </c>
      <c r="AC237" s="28" t="e">
        <f t="shared" si="105"/>
        <v>#REF!</v>
      </c>
      <c r="AD237" s="55" t="e">
        <f t="shared" si="106"/>
        <v>#REF!</v>
      </c>
      <c r="AG237" s="61" t="str">
        <f t="shared" si="107"/>
        <v>228</v>
      </c>
      <c r="AH237" s="62" t="str">
        <f t="shared" si="108"/>
        <v>Paxton</v>
      </c>
      <c r="AI237" s="63">
        <f t="shared" si="109"/>
        <v>0.52122831111247292</v>
      </c>
      <c r="AJ237" s="64">
        <f t="shared" si="86"/>
        <v>52.12</v>
      </c>
      <c r="AK237" s="63">
        <f t="shared" si="110"/>
        <v>3.7699999999999997E-2</v>
      </c>
      <c r="AL237" s="57" t="e">
        <f t="shared" si="87"/>
        <v>#REF!</v>
      </c>
      <c r="AM237" s="65" t="e">
        <f t="shared" si="111"/>
        <v>#REF!</v>
      </c>
      <c r="AR237" s="49"/>
    </row>
    <row r="238" spans="1:44" ht="12.75" customHeight="1" x14ac:dyDescent="0.3">
      <c r="A238" s="48">
        <v>229</v>
      </c>
      <c r="B238" s="48" t="s">
        <v>292</v>
      </c>
      <c r="C238" s="49">
        <v>12011538400</v>
      </c>
      <c r="D238" s="49">
        <f t="shared" si="88"/>
        <v>27758847.321578871</v>
      </c>
      <c r="E238" s="59">
        <v>2189263000</v>
      </c>
      <c r="F238" s="49">
        <f t="shared" si="112"/>
        <v>24493664.213095572</v>
      </c>
      <c r="G238" s="49">
        <f t="shared" si="89"/>
        <v>52252512</v>
      </c>
      <c r="H238" s="50">
        <v>108119978.49360925</v>
      </c>
      <c r="I238" s="51">
        <f t="shared" si="90"/>
        <v>0.48328267104759498</v>
      </c>
      <c r="J238" s="28">
        <f t="shared" si="91"/>
        <v>1297439742</v>
      </c>
      <c r="K238" s="28">
        <f t="shared" si="92"/>
        <v>52252512</v>
      </c>
      <c r="L238" s="52">
        <f t="shared" si="93"/>
        <v>48.33</v>
      </c>
      <c r="M238" s="91"/>
      <c r="N238" s="53">
        <v>63373858</v>
      </c>
      <c r="O238" s="54">
        <v>3.6400000000000002E-2</v>
      </c>
      <c r="P238" s="28">
        <f t="shared" si="94"/>
        <v>65680666</v>
      </c>
      <c r="Q238" s="55">
        <f t="shared" si="95"/>
        <v>60.747945860794125</v>
      </c>
      <c r="R238" s="55">
        <f t="shared" si="96"/>
        <v>0</v>
      </c>
      <c r="S238" s="56">
        <f t="shared" si="97"/>
        <v>0</v>
      </c>
      <c r="T238" s="28">
        <f t="shared" si="98"/>
        <v>0</v>
      </c>
      <c r="U238" s="57">
        <f t="shared" si="99"/>
        <v>13428154</v>
      </c>
      <c r="V238" s="57" t="e">
        <f t="shared" si="85"/>
        <v>#REF!</v>
      </c>
      <c r="W238" s="57">
        <f t="shared" si="100"/>
        <v>0</v>
      </c>
      <c r="X238" s="50" t="e">
        <f t="shared" si="101"/>
        <v>#REF!</v>
      </c>
      <c r="Y238" s="58" t="e">
        <f t="shared" si="102"/>
        <v>#REF!</v>
      </c>
      <c r="AA238" s="28">
        <f t="shared" si="103"/>
        <v>0</v>
      </c>
      <c r="AB238" s="28">
        <f t="shared" si="104"/>
        <v>0</v>
      </c>
      <c r="AC238" s="28" t="e">
        <f t="shared" si="105"/>
        <v>#REF!</v>
      </c>
      <c r="AD238" s="55" t="e">
        <f t="shared" si="106"/>
        <v>#REF!</v>
      </c>
      <c r="AG238" s="61" t="str">
        <f t="shared" si="107"/>
        <v>229</v>
      </c>
      <c r="AH238" s="62" t="str">
        <f t="shared" si="108"/>
        <v>Peabody</v>
      </c>
      <c r="AI238" s="63">
        <f t="shared" si="109"/>
        <v>0.48328267104759498</v>
      </c>
      <c r="AJ238" s="64">
        <f t="shared" si="86"/>
        <v>48.33</v>
      </c>
      <c r="AK238" s="63">
        <f t="shared" si="110"/>
        <v>3.6400000000000002E-2</v>
      </c>
      <c r="AL238" s="57" t="e">
        <f t="shared" si="87"/>
        <v>#REF!</v>
      </c>
      <c r="AM238" s="65" t="e">
        <f t="shared" si="111"/>
        <v>#REF!</v>
      </c>
      <c r="AR238" s="49"/>
    </row>
    <row r="239" spans="1:44" ht="12.75" customHeight="1" x14ac:dyDescent="0.3">
      <c r="A239" s="48">
        <v>230</v>
      </c>
      <c r="B239" s="48" t="s">
        <v>293</v>
      </c>
      <c r="C239" s="49">
        <v>264852700</v>
      </c>
      <c r="D239" s="49">
        <f t="shared" si="88"/>
        <v>612078.60451979504</v>
      </c>
      <c r="E239" s="59">
        <v>58105000</v>
      </c>
      <c r="F239" s="49">
        <f t="shared" si="112"/>
        <v>650083.77664169099</v>
      </c>
      <c r="G239" s="49">
        <f t="shared" si="89"/>
        <v>1262162</v>
      </c>
      <c r="H239" s="50">
        <v>2158447.5406248891</v>
      </c>
      <c r="I239" s="51">
        <f t="shared" si="90"/>
        <v>0.58475454058734888</v>
      </c>
      <c r="J239" s="28">
        <f t="shared" si="91"/>
        <v>25901370</v>
      </c>
      <c r="K239" s="28">
        <f t="shared" si="92"/>
        <v>1262162</v>
      </c>
      <c r="L239" s="52">
        <f t="shared" si="93"/>
        <v>58.48</v>
      </c>
      <c r="M239" s="91"/>
      <c r="N239" s="53">
        <v>1439635</v>
      </c>
      <c r="O239" s="54">
        <v>3.8199999999999998E-2</v>
      </c>
      <c r="P239" s="28">
        <f t="shared" si="94"/>
        <v>1494629</v>
      </c>
      <c r="Q239" s="55">
        <f t="shared" si="95"/>
        <v>69.245555978038368</v>
      </c>
      <c r="R239" s="55">
        <f t="shared" si="96"/>
        <v>0</v>
      </c>
      <c r="S239" s="56">
        <f t="shared" si="97"/>
        <v>0</v>
      </c>
      <c r="T239" s="28">
        <f t="shared" si="98"/>
        <v>0</v>
      </c>
      <c r="U239" s="57">
        <f t="shared" si="99"/>
        <v>232467</v>
      </c>
      <c r="V239" s="57" t="e">
        <f t="shared" si="85"/>
        <v>#REF!</v>
      </c>
      <c r="W239" s="57">
        <f t="shared" si="100"/>
        <v>0</v>
      </c>
      <c r="X239" s="50" t="e">
        <f t="shared" si="101"/>
        <v>#REF!</v>
      </c>
      <c r="Y239" s="58" t="e">
        <f t="shared" si="102"/>
        <v>#REF!</v>
      </c>
      <c r="AA239" s="28">
        <f t="shared" si="103"/>
        <v>0</v>
      </c>
      <c r="AB239" s="28">
        <f t="shared" si="104"/>
        <v>0</v>
      </c>
      <c r="AC239" s="28" t="e">
        <f t="shared" si="105"/>
        <v>#REF!</v>
      </c>
      <c r="AD239" s="55" t="e">
        <f t="shared" si="106"/>
        <v>#REF!</v>
      </c>
      <c r="AG239" s="61" t="str">
        <f t="shared" si="107"/>
        <v>230</v>
      </c>
      <c r="AH239" s="62" t="str">
        <f t="shared" si="108"/>
        <v>Pelham</v>
      </c>
      <c r="AI239" s="63">
        <f t="shared" si="109"/>
        <v>0.58475454058734888</v>
      </c>
      <c r="AJ239" s="64">
        <f t="shared" si="86"/>
        <v>58.48</v>
      </c>
      <c r="AK239" s="63">
        <f t="shared" si="110"/>
        <v>3.8199999999999998E-2</v>
      </c>
      <c r="AL239" s="57" t="e">
        <f t="shared" si="87"/>
        <v>#REF!</v>
      </c>
      <c r="AM239" s="65" t="e">
        <f t="shared" si="111"/>
        <v>#REF!</v>
      </c>
      <c r="AR239" s="49"/>
    </row>
    <row r="240" spans="1:44" ht="12.75" customHeight="1" x14ac:dyDescent="0.3">
      <c r="A240" s="48">
        <v>231</v>
      </c>
      <c r="B240" s="48" t="s">
        <v>294</v>
      </c>
      <c r="C240" s="49">
        <v>4343610600</v>
      </c>
      <c r="D240" s="49">
        <f t="shared" si="88"/>
        <v>10038149.940043615</v>
      </c>
      <c r="E240" s="59">
        <v>985947000</v>
      </c>
      <c r="F240" s="49">
        <f t="shared" si="112"/>
        <v>11030860.499587733</v>
      </c>
      <c r="G240" s="49">
        <f t="shared" si="89"/>
        <v>21069010</v>
      </c>
      <c r="H240" s="50">
        <v>33498160.487529997</v>
      </c>
      <c r="I240" s="51">
        <f t="shared" si="90"/>
        <v>0.62896020836257971</v>
      </c>
      <c r="J240" s="28">
        <f t="shared" si="91"/>
        <v>401977926</v>
      </c>
      <c r="K240" s="28">
        <f t="shared" si="92"/>
        <v>21069010</v>
      </c>
      <c r="L240" s="52">
        <f t="shared" si="93"/>
        <v>62.9</v>
      </c>
      <c r="M240" s="91"/>
      <c r="N240" s="53">
        <v>25260111</v>
      </c>
      <c r="O240" s="54">
        <v>3.8800000000000001E-2</v>
      </c>
      <c r="P240" s="28">
        <f t="shared" si="94"/>
        <v>26240203</v>
      </c>
      <c r="Q240" s="55">
        <f t="shared" si="95"/>
        <v>78.333265522947627</v>
      </c>
      <c r="R240" s="55">
        <f t="shared" si="96"/>
        <v>0</v>
      </c>
      <c r="S240" s="56">
        <f t="shared" si="97"/>
        <v>0</v>
      </c>
      <c r="T240" s="28">
        <f t="shared" si="98"/>
        <v>0</v>
      </c>
      <c r="U240" s="57">
        <f t="shared" si="99"/>
        <v>5171193</v>
      </c>
      <c r="V240" s="57" t="e">
        <f t="shared" si="85"/>
        <v>#REF!</v>
      </c>
      <c r="W240" s="57">
        <f t="shared" si="100"/>
        <v>0</v>
      </c>
      <c r="X240" s="50" t="e">
        <f t="shared" si="101"/>
        <v>#REF!</v>
      </c>
      <c r="Y240" s="58" t="e">
        <f t="shared" si="102"/>
        <v>#REF!</v>
      </c>
      <c r="AA240" s="28">
        <f t="shared" si="103"/>
        <v>0</v>
      </c>
      <c r="AB240" s="28">
        <f t="shared" si="104"/>
        <v>0</v>
      </c>
      <c r="AC240" s="28" t="e">
        <f t="shared" si="105"/>
        <v>#REF!</v>
      </c>
      <c r="AD240" s="55" t="e">
        <f t="shared" si="106"/>
        <v>#REF!</v>
      </c>
      <c r="AG240" s="61" t="str">
        <f t="shared" si="107"/>
        <v>231</v>
      </c>
      <c r="AH240" s="62" t="str">
        <f t="shared" si="108"/>
        <v>Pembroke</v>
      </c>
      <c r="AI240" s="63">
        <f t="shared" si="109"/>
        <v>0.62896020836257971</v>
      </c>
      <c r="AJ240" s="64">
        <f t="shared" si="86"/>
        <v>62.9</v>
      </c>
      <c r="AK240" s="63">
        <f t="shared" si="110"/>
        <v>3.8800000000000001E-2</v>
      </c>
      <c r="AL240" s="57" t="e">
        <f t="shared" si="87"/>
        <v>#REF!</v>
      </c>
      <c r="AM240" s="65" t="e">
        <f t="shared" si="111"/>
        <v>#REF!</v>
      </c>
      <c r="AR240" s="49"/>
    </row>
    <row r="241" spans="1:44" ht="12.75" customHeight="1" x14ac:dyDescent="0.3">
      <c r="A241" s="48">
        <v>232</v>
      </c>
      <c r="B241" s="48" t="s">
        <v>295</v>
      </c>
      <c r="C241" s="49">
        <v>2114511400</v>
      </c>
      <c r="D241" s="49">
        <f t="shared" si="88"/>
        <v>4886667.8986213775</v>
      </c>
      <c r="E241" s="59">
        <v>583714000</v>
      </c>
      <c r="F241" s="49">
        <f t="shared" si="112"/>
        <v>6530642.8293370279</v>
      </c>
      <c r="G241" s="49">
        <f t="shared" si="89"/>
        <v>11417311</v>
      </c>
      <c r="H241" s="50">
        <v>23629986.541823424</v>
      </c>
      <c r="I241" s="51">
        <f t="shared" si="90"/>
        <v>0.48317044022823108</v>
      </c>
      <c r="J241" s="28">
        <f t="shared" si="91"/>
        <v>283559839</v>
      </c>
      <c r="K241" s="28">
        <f t="shared" si="92"/>
        <v>11417311</v>
      </c>
      <c r="L241" s="52">
        <f t="shared" si="93"/>
        <v>48.32</v>
      </c>
      <c r="M241" s="91"/>
      <c r="N241" s="53">
        <v>13245559</v>
      </c>
      <c r="O241" s="54">
        <v>3.5200000000000002E-2</v>
      </c>
      <c r="P241" s="28">
        <f t="shared" si="94"/>
        <v>13711803</v>
      </c>
      <c r="Q241" s="55">
        <f t="shared" si="95"/>
        <v>58.027129959346645</v>
      </c>
      <c r="R241" s="55">
        <f t="shared" si="96"/>
        <v>0</v>
      </c>
      <c r="S241" s="56">
        <f t="shared" si="97"/>
        <v>0</v>
      </c>
      <c r="T241" s="28">
        <f t="shared" si="98"/>
        <v>0</v>
      </c>
      <c r="U241" s="57">
        <f t="shared" si="99"/>
        <v>2294492</v>
      </c>
      <c r="V241" s="57" t="e">
        <f t="shared" si="85"/>
        <v>#REF!</v>
      </c>
      <c r="W241" s="57">
        <f t="shared" si="100"/>
        <v>0</v>
      </c>
      <c r="X241" s="50" t="e">
        <f t="shared" si="101"/>
        <v>#REF!</v>
      </c>
      <c r="Y241" s="58" t="e">
        <f t="shared" si="102"/>
        <v>#REF!</v>
      </c>
      <c r="AA241" s="28">
        <f t="shared" si="103"/>
        <v>0</v>
      </c>
      <c r="AB241" s="28">
        <f t="shared" si="104"/>
        <v>0</v>
      </c>
      <c r="AC241" s="28" t="e">
        <f t="shared" si="105"/>
        <v>#REF!</v>
      </c>
      <c r="AD241" s="55" t="e">
        <f t="shared" si="106"/>
        <v>#REF!</v>
      </c>
      <c r="AG241" s="61" t="str">
        <f t="shared" si="107"/>
        <v>232</v>
      </c>
      <c r="AH241" s="62" t="str">
        <f t="shared" si="108"/>
        <v>Pepperell</v>
      </c>
      <c r="AI241" s="63">
        <f t="shared" si="109"/>
        <v>0.48317044022823108</v>
      </c>
      <c r="AJ241" s="64">
        <f t="shared" si="86"/>
        <v>48.32</v>
      </c>
      <c r="AK241" s="63">
        <f t="shared" si="110"/>
        <v>3.5200000000000002E-2</v>
      </c>
      <c r="AL241" s="57" t="e">
        <f t="shared" si="87"/>
        <v>#REF!</v>
      </c>
      <c r="AM241" s="65" t="e">
        <f t="shared" si="111"/>
        <v>#REF!</v>
      </c>
      <c r="AR241" s="49"/>
    </row>
    <row r="242" spans="1:44" ht="12.75" customHeight="1" x14ac:dyDescent="0.3">
      <c r="A242" s="48">
        <v>233</v>
      </c>
      <c r="B242" s="48" t="s">
        <v>296</v>
      </c>
      <c r="C242" s="49">
        <v>133375000</v>
      </c>
      <c r="D242" s="49">
        <f t="shared" si="88"/>
        <v>308231.64679018816</v>
      </c>
      <c r="E242" s="59">
        <v>21215000</v>
      </c>
      <c r="F242" s="49">
        <f t="shared" si="112"/>
        <v>237355.2589528177</v>
      </c>
      <c r="G242" s="49">
        <f t="shared" si="89"/>
        <v>545587</v>
      </c>
      <c r="H242" s="50">
        <v>1576431.1314873695</v>
      </c>
      <c r="I242" s="51">
        <f t="shared" si="90"/>
        <v>0.3460899680947282</v>
      </c>
      <c r="J242" s="28">
        <f t="shared" si="91"/>
        <v>18917174</v>
      </c>
      <c r="K242" s="28">
        <f t="shared" si="92"/>
        <v>545587</v>
      </c>
      <c r="L242" s="52">
        <f t="shared" si="93"/>
        <v>34.61</v>
      </c>
      <c r="M242" s="91"/>
      <c r="N242" s="53">
        <v>665602</v>
      </c>
      <c r="O242" s="54">
        <v>4.1599999999999998E-2</v>
      </c>
      <c r="P242" s="28">
        <f t="shared" si="94"/>
        <v>693291</v>
      </c>
      <c r="Q242" s="55">
        <f t="shared" si="95"/>
        <v>43.978514896865619</v>
      </c>
      <c r="R242" s="55">
        <f t="shared" si="96"/>
        <v>0</v>
      </c>
      <c r="S242" s="56">
        <f t="shared" si="97"/>
        <v>0</v>
      </c>
      <c r="T242" s="28">
        <f t="shared" si="98"/>
        <v>0</v>
      </c>
      <c r="U242" s="57">
        <f t="shared" si="99"/>
        <v>147704</v>
      </c>
      <c r="V242" s="57" t="e">
        <f t="shared" si="85"/>
        <v>#REF!</v>
      </c>
      <c r="W242" s="57">
        <f t="shared" si="100"/>
        <v>0</v>
      </c>
      <c r="X242" s="50" t="e">
        <f t="shared" si="101"/>
        <v>#REF!</v>
      </c>
      <c r="Y242" s="58" t="e">
        <f t="shared" si="102"/>
        <v>#REF!</v>
      </c>
      <c r="AA242" s="28">
        <f t="shared" si="103"/>
        <v>0</v>
      </c>
      <c r="AB242" s="28">
        <f t="shared" si="104"/>
        <v>0</v>
      </c>
      <c r="AC242" s="28" t="e">
        <f t="shared" si="105"/>
        <v>#REF!</v>
      </c>
      <c r="AD242" s="55" t="e">
        <f t="shared" si="106"/>
        <v>#REF!</v>
      </c>
      <c r="AG242" s="61" t="str">
        <f t="shared" si="107"/>
        <v>233</v>
      </c>
      <c r="AH242" s="62" t="str">
        <f t="shared" si="108"/>
        <v>Peru</v>
      </c>
      <c r="AI242" s="63">
        <f t="shared" si="109"/>
        <v>0.3460899680947282</v>
      </c>
      <c r="AJ242" s="64">
        <f t="shared" si="86"/>
        <v>34.61</v>
      </c>
      <c r="AK242" s="63">
        <f t="shared" si="110"/>
        <v>4.1599999999999998E-2</v>
      </c>
      <c r="AL242" s="57" t="e">
        <f t="shared" si="87"/>
        <v>#REF!</v>
      </c>
      <c r="AM242" s="65" t="e">
        <f t="shared" si="111"/>
        <v>#REF!</v>
      </c>
      <c r="AR242" s="49"/>
    </row>
    <row r="243" spans="1:44" ht="12.75" customHeight="1" x14ac:dyDescent="0.3">
      <c r="A243" s="48">
        <v>234</v>
      </c>
      <c r="B243" s="48" t="s">
        <v>297</v>
      </c>
      <c r="C243" s="49">
        <v>254866000</v>
      </c>
      <c r="D243" s="49">
        <f t="shared" si="88"/>
        <v>588999.1894345124</v>
      </c>
      <c r="E243" s="59">
        <v>58232000</v>
      </c>
      <c r="F243" s="49">
        <f t="shared" si="112"/>
        <v>651504.6636502702</v>
      </c>
      <c r="G243" s="49">
        <f t="shared" si="89"/>
        <v>1240504</v>
      </c>
      <c r="H243" s="50">
        <v>2593218.3622627878</v>
      </c>
      <c r="I243" s="51">
        <f t="shared" si="90"/>
        <v>0.47836465222217628</v>
      </c>
      <c r="J243" s="28">
        <f t="shared" si="91"/>
        <v>31118620</v>
      </c>
      <c r="K243" s="28">
        <f t="shared" si="92"/>
        <v>1240504</v>
      </c>
      <c r="L243" s="52">
        <f t="shared" si="93"/>
        <v>47.84</v>
      </c>
      <c r="M243" s="91"/>
      <c r="N243" s="53">
        <v>1315367</v>
      </c>
      <c r="O243" s="54">
        <v>2.7699999999999999E-2</v>
      </c>
      <c r="P243" s="28">
        <f t="shared" si="94"/>
        <v>1351803</v>
      </c>
      <c r="Q243" s="55">
        <f t="shared" si="95"/>
        <v>52.128390716023048</v>
      </c>
      <c r="R243" s="55">
        <f t="shared" si="96"/>
        <v>0</v>
      </c>
      <c r="S243" s="56">
        <f t="shared" si="97"/>
        <v>0</v>
      </c>
      <c r="T243" s="28">
        <f t="shared" si="98"/>
        <v>0</v>
      </c>
      <c r="U243" s="57">
        <f t="shared" si="99"/>
        <v>111299</v>
      </c>
      <c r="V243" s="57" t="e">
        <f t="shared" si="85"/>
        <v>#REF!</v>
      </c>
      <c r="W243" s="57">
        <f t="shared" si="100"/>
        <v>0</v>
      </c>
      <c r="X243" s="50" t="e">
        <f t="shared" si="101"/>
        <v>#REF!</v>
      </c>
      <c r="Y243" s="58" t="e">
        <f t="shared" si="102"/>
        <v>#REF!</v>
      </c>
      <c r="AA243" s="28">
        <f t="shared" si="103"/>
        <v>0</v>
      </c>
      <c r="AB243" s="28">
        <f t="shared" si="104"/>
        <v>0</v>
      </c>
      <c r="AC243" s="28" t="e">
        <f t="shared" si="105"/>
        <v>#REF!</v>
      </c>
      <c r="AD243" s="55" t="e">
        <f t="shared" si="106"/>
        <v>#REF!</v>
      </c>
      <c r="AG243" s="61" t="str">
        <f t="shared" si="107"/>
        <v>234</v>
      </c>
      <c r="AH243" s="62" t="str">
        <f t="shared" si="108"/>
        <v>Petersham</v>
      </c>
      <c r="AI243" s="63">
        <f t="shared" si="109"/>
        <v>0.47836465222217628</v>
      </c>
      <c r="AJ243" s="64">
        <f t="shared" si="86"/>
        <v>47.84</v>
      </c>
      <c r="AK243" s="63">
        <f t="shared" si="110"/>
        <v>2.7699999999999999E-2</v>
      </c>
      <c r="AL243" s="57" t="e">
        <f t="shared" si="87"/>
        <v>#REF!</v>
      </c>
      <c r="AM243" s="65" t="e">
        <f t="shared" si="111"/>
        <v>#REF!</v>
      </c>
      <c r="AR243" s="49"/>
    </row>
    <row r="244" spans="1:44" ht="12.75" customHeight="1" x14ac:dyDescent="0.3">
      <c r="A244" s="48">
        <v>235</v>
      </c>
      <c r="B244" s="48" t="s">
        <v>298</v>
      </c>
      <c r="C244" s="49">
        <v>354552900</v>
      </c>
      <c r="D244" s="49">
        <f t="shared" si="88"/>
        <v>819377.12645725894</v>
      </c>
      <c r="E244" s="59">
        <v>64752000</v>
      </c>
      <c r="F244" s="49">
        <f t="shared" si="112"/>
        <v>724450.98881512391</v>
      </c>
      <c r="G244" s="49">
        <f t="shared" si="89"/>
        <v>1543828</v>
      </c>
      <c r="H244" s="50">
        <v>3599306.2104073167</v>
      </c>
      <c r="I244" s="51">
        <f t="shared" si="90"/>
        <v>0.42892377301382539</v>
      </c>
      <c r="J244" s="28">
        <f t="shared" si="91"/>
        <v>43191675</v>
      </c>
      <c r="K244" s="28">
        <f t="shared" si="92"/>
        <v>1543828</v>
      </c>
      <c r="L244" s="52">
        <f t="shared" si="93"/>
        <v>42.89</v>
      </c>
      <c r="M244" s="91"/>
      <c r="N244" s="53">
        <v>1745523</v>
      </c>
      <c r="O244" s="54">
        <v>5.2499999999999998E-2</v>
      </c>
      <c r="P244" s="28">
        <f t="shared" si="94"/>
        <v>1837163</v>
      </c>
      <c r="Q244" s="55">
        <f t="shared" si="95"/>
        <v>51.042142363099941</v>
      </c>
      <c r="R244" s="55">
        <f t="shared" si="96"/>
        <v>0</v>
      </c>
      <c r="S244" s="56">
        <f t="shared" si="97"/>
        <v>0</v>
      </c>
      <c r="T244" s="28">
        <f t="shared" si="98"/>
        <v>0</v>
      </c>
      <c r="U244" s="57">
        <f t="shared" si="99"/>
        <v>293335</v>
      </c>
      <c r="V244" s="57" t="e">
        <f t="shared" si="85"/>
        <v>#REF!</v>
      </c>
      <c r="W244" s="57">
        <f t="shared" si="100"/>
        <v>0</v>
      </c>
      <c r="X244" s="50" t="e">
        <f t="shared" si="101"/>
        <v>#REF!</v>
      </c>
      <c r="Y244" s="58" t="e">
        <f t="shared" si="102"/>
        <v>#REF!</v>
      </c>
      <c r="AA244" s="28">
        <f t="shared" si="103"/>
        <v>0</v>
      </c>
      <c r="AB244" s="28">
        <f t="shared" si="104"/>
        <v>0</v>
      </c>
      <c r="AC244" s="28" t="e">
        <f t="shared" si="105"/>
        <v>#REF!</v>
      </c>
      <c r="AD244" s="55" t="e">
        <f t="shared" si="106"/>
        <v>#REF!</v>
      </c>
      <c r="AG244" s="61" t="str">
        <f t="shared" si="107"/>
        <v>235</v>
      </c>
      <c r="AH244" s="62" t="str">
        <f t="shared" si="108"/>
        <v>Phillipston</v>
      </c>
      <c r="AI244" s="63">
        <f t="shared" si="109"/>
        <v>0.42892377301382539</v>
      </c>
      <c r="AJ244" s="64">
        <f t="shared" si="86"/>
        <v>42.89</v>
      </c>
      <c r="AK244" s="63">
        <f t="shared" si="110"/>
        <v>5.2499999999999998E-2</v>
      </c>
      <c r="AL244" s="57" t="e">
        <f t="shared" si="87"/>
        <v>#REF!</v>
      </c>
      <c r="AM244" s="65" t="e">
        <f t="shared" si="111"/>
        <v>#REF!</v>
      </c>
      <c r="AR244" s="49"/>
    </row>
    <row r="245" spans="1:44" ht="12.75" customHeight="1" x14ac:dyDescent="0.3">
      <c r="A245" s="48">
        <v>236</v>
      </c>
      <c r="B245" s="48" t="s">
        <v>299</v>
      </c>
      <c r="C245" s="49">
        <v>5177413000</v>
      </c>
      <c r="D245" s="49">
        <f t="shared" si="88"/>
        <v>11965079.925795153</v>
      </c>
      <c r="E245" s="59">
        <v>1401115000</v>
      </c>
      <c r="F245" s="49">
        <f t="shared" si="112"/>
        <v>15675796.071066566</v>
      </c>
      <c r="G245" s="49">
        <f t="shared" si="89"/>
        <v>27640876</v>
      </c>
      <c r="H245" s="50">
        <v>104024895.27</v>
      </c>
      <c r="I245" s="51">
        <f t="shared" si="90"/>
        <v>0.26571404785611374</v>
      </c>
      <c r="J245" s="28">
        <f t="shared" si="91"/>
        <v>1248298743</v>
      </c>
      <c r="K245" s="28">
        <f t="shared" si="92"/>
        <v>27640876</v>
      </c>
      <c r="L245" s="52">
        <f t="shared" si="93"/>
        <v>26.57</v>
      </c>
      <c r="M245" s="91"/>
      <c r="N245" s="53">
        <v>33854715</v>
      </c>
      <c r="O245" s="54">
        <v>4.0800000000000003E-2</v>
      </c>
      <c r="P245" s="28">
        <f t="shared" si="94"/>
        <v>35235987</v>
      </c>
      <c r="Q245" s="55">
        <f t="shared" si="95"/>
        <v>33.872648377625232</v>
      </c>
      <c r="R245" s="55">
        <f t="shared" si="96"/>
        <v>0</v>
      </c>
      <c r="S245" s="56">
        <f t="shared" si="97"/>
        <v>0</v>
      </c>
      <c r="T245" s="28">
        <f t="shared" si="98"/>
        <v>0</v>
      </c>
      <c r="U245" s="57">
        <f t="shared" si="99"/>
        <v>7595111</v>
      </c>
      <c r="V245" s="57" t="e">
        <f t="shared" si="85"/>
        <v>#REF!</v>
      </c>
      <c r="W245" s="57">
        <f t="shared" si="100"/>
        <v>0</v>
      </c>
      <c r="X245" s="50" t="e">
        <f t="shared" si="101"/>
        <v>#REF!</v>
      </c>
      <c r="Y245" s="58" t="e">
        <f t="shared" si="102"/>
        <v>#REF!</v>
      </c>
      <c r="AA245" s="28">
        <f t="shared" si="103"/>
        <v>0</v>
      </c>
      <c r="AB245" s="28">
        <f t="shared" si="104"/>
        <v>0</v>
      </c>
      <c r="AC245" s="28" t="e">
        <f t="shared" si="105"/>
        <v>#REF!</v>
      </c>
      <c r="AD245" s="55" t="e">
        <f t="shared" si="106"/>
        <v>#REF!</v>
      </c>
      <c r="AG245" s="61" t="str">
        <f t="shared" si="107"/>
        <v>236</v>
      </c>
      <c r="AH245" s="62" t="str">
        <f t="shared" si="108"/>
        <v>Pittsfield</v>
      </c>
      <c r="AI245" s="63">
        <f t="shared" si="109"/>
        <v>0.26571404785611374</v>
      </c>
      <c r="AJ245" s="64">
        <f t="shared" si="86"/>
        <v>26.57</v>
      </c>
      <c r="AK245" s="63">
        <f t="shared" si="110"/>
        <v>4.0800000000000003E-2</v>
      </c>
      <c r="AL245" s="57" t="e">
        <f t="shared" si="87"/>
        <v>#REF!</v>
      </c>
      <c r="AM245" s="65" t="e">
        <f t="shared" si="111"/>
        <v>#REF!</v>
      </c>
      <c r="AR245" s="49"/>
    </row>
    <row r="246" spans="1:44" ht="12.75" customHeight="1" x14ac:dyDescent="0.3">
      <c r="A246" s="48">
        <v>237</v>
      </c>
      <c r="B246" s="48" t="s">
        <v>300</v>
      </c>
      <c r="C246" s="49">
        <v>126683300</v>
      </c>
      <c r="D246" s="49">
        <f t="shared" si="88"/>
        <v>292767.02665278682</v>
      </c>
      <c r="E246" s="59">
        <v>18751000</v>
      </c>
      <c r="F246" s="49">
        <f t="shared" si="112"/>
        <v>209787.81336904477</v>
      </c>
      <c r="G246" s="49">
        <f t="shared" si="89"/>
        <v>502555</v>
      </c>
      <c r="H246" s="50">
        <v>1067979.2239619342</v>
      </c>
      <c r="I246" s="51">
        <f t="shared" si="90"/>
        <v>0.47056627013365243</v>
      </c>
      <c r="J246" s="28">
        <f t="shared" si="91"/>
        <v>12815751</v>
      </c>
      <c r="K246" s="28">
        <f t="shared" si="92"/>
        <v>502555</v>
      </c>
      <c r="L246" s="52">
        <f t="shared" si="93"/>
        <v>47.06</v>
      </c>
      <c r="M246" s="91"/>
      <c r="N246" s="53">
        <v>696005</v>
      </c>
      <c r="O246" s="54">
        <v>5.4399999999999997E-2</v>
      </c>
      <c r="P246" s="28">
        <f t="shared" si="94"/>
        <v>733868</v>
      </c>
      <c r="Q246" s="55">
        <f t="shared" si="95"/>
        <v>68.715568948760477</v>
      </c>
      <c r="R246" s="55">
        <f t="shared" si="96"/>
        <v>0</v>
      </c>
      <c r="S246" s="56">
        <f t="shared" si="97"/>
        <v>0</v>
      </c>
      <c r="T246" s="28">
        <f t="shared" si="98"/>
        <v>0</v>
      </c>
      <c r="U246" s="57">
        <f t="shared" si="99"/>
        <v>231313</v>
      </c>
      <c r="V246" s="57" t="e">
        <f t="shared" si="85"/>
        <v>#REF!</v>
      </c>
      <c r="W246" s="57">
        <f t="shared" si="100"/>
        <v>0</v>
      </c>
      <c r="X246" s="50" t="e">
        <f t="shared" si="101"/>
        <v>#REF!</v>
      </c>
      <c r="Y246" s="58" t="e">
        <f t="shared" si="102"/>
        <v>#REF!</v>
      </c>
      <c r="AA246" s="28">
        <f t="shared" si="103"/>
        <v>0</v>
      </c>
      <c r="AB246" s="28">
        <f t="shared" si="104"/>
        <v>0</v>
      </c>
      <c r="AC246" s="28" t="e">
        <f t="shared" si="105"/>
        <v>#REF!</v>
      </c>
      <c r="AD246" s="55" t="e">
        <f t="shared" si="106"/>
        <v>#REF!</v>
      </c>
      <c r="AG246" s="61" t="str">
        <f t="shared" si="107"/>
        <v>237</v>
      </c>
      <c r="AH246" s="62" t="str">
        <f t="shared" si="108"/>
        <v>Plainfield</v>
      </c>
      <c r="AI246" s="63">
        <f t="shared" si="109"/>
        <v>0.47056627013365243</v>
      </c>
      <c r="AJ246" s="64">
        <f t="shared" si="86"/>
        <v>47.06</v>
      </c>
      <c r="AK246" s="63">
        <f t="shared" si="110"/>
        <v>5.4399999999999997E-2</v>
      </c>
      <c r="AL246" s="57" t="e">
        <f t="shared" si="87"/>
        <v>#REF!</v>
      </c>
      <c r="AM246" s="65" t="e">
        <f t="shared" si="111"/>
        <v>#REF!</v>
      </c>
      <c r="AR246" s="49"/>
    </row>
    <row r="247" spans="1:44" ht="12.75" customHeight="1" x14ac:dyDescent="0.3">
      <c r="A247" s="48">
        <v>238</v>
      </c>
      <c r="B247" s="48" t="s">
        <v>301</v>
      </c>
      <c r="C247" s="49">
        <v>2438980600</v>
      </c>
      <c r="D247" s="49">
        <f t="shared" si="88"/>
        <v>5636521.1383491745</v>
      </c>
      <c r="E247" s="59">
        <v>493280000</v>
      </c>
      <c r="F247" s="49">
        <f t="shared" si="112"/>
        <v>5518859.3983618161</v>
      </c>
      <c r="G247" s="49">
        <f t="shared" si="89"/>
        <v>11155381</v>
      </c>
      <c r="H247" s="50">
        <v>18901292.300570369</v>
      </c>
      <c r="I247" s="51">
        <f t="shared" si="90"/>
        <v>0.59019144419365299</v>
      </c>
      <c r="J247" s="28">
        <f t="shared" si="91"/>
        <v>226815508</v>
      </c>
      <c r="K247" s="28">
        <f t="shared" si="92"/>
        <v>11155381</v>
      </c>
      <c r="L247" s="52">
        <f t="shared" si="93"/>
        <v>59.02</v>
      </c>
      <c r="M247" s="91"/>
      <c r="N247" s="53">
        <v>13517712</v>
      </c>
      <c r="O247" s="54">
        <v>5.62E-2</v>
      </c>
      <c r="P247" s="28">
        <f t="shared" si="94"/>
        <v>14277407</v>
      </c>
      <c r="Q247" s="55">
        <f t="shared" si="95"/>
        <v>75.536671106711381</v>
      </c>
      <c r="R247" s="55">
        <f t="shared" si="96"/>
        <v>0</v>
      </c>
      <c r="S247" s="56">
        <f t="shared" si="97"/>
        <v>0</v>
      </c>
      <c r="T247" s="28">
        <f t="shared" si="98"/>
        <v>0</v>
      </c>
      <c r="U247" s="57">
        <f t="shared" si="99"/>
        <v>3122026</v>
      </c>
      <c r="V247" s="57" t="e">
        <f t="shared" si="85"/>
        <v>#REF!</v>
      </c>
      <c r="W247" s="57">
        <f t="shared" si="100"/>
        <v>0</v>
      </c>
      <c r="X247" s="50" t="e">
        <f t="shared" si="101"/>
        <v>#REF!</v>
      </c>
      <c r="Y247" s="58" t="e">
        <f t="shared" si="102"/>
        <v>#REF!</v>
      </c>
      <c r="AA247" s="28">
        <f t="shared" si="103"/>
        <v>0</v>
      </c>
      <c r="AB247" s="28">
        <f t="shared" si="104"/>
        <v>0</v>
      </c>
      <c r="AC247" s="28" t="e">
        <f t="shared" si="105"/>
        <v>#REF!</v>
      </c>
      <c r="AD247" s="55" t="e">
        <f t="shared" si="106"/>
        <v>#REF!</v>
      </c>
      <c r="AG247" s="61" t="str">
        <f t="shared" si="107"/>
        <v>238</v>
      </c>
      <c r="AH247" s="62" t="str">
        <f t="shared" si="108"/>
        <v>Plainville</v>
      </c>
      <c r="AI247" s="63">
        <f t="shared" si="109"/>
        <v>0.59019144419365299</v>
      </c>
      <c r="AJ247" s="64">
        <f t="shared" si="86"/>
        <v>59.02</v>
      </c>
      <c r="AK247" s="63">
        <f t="shared" si="110"/>
        <v>5.62E-2</v>
      </c>
      <c r="AL247" s="57" t="e">
        <f t="shared" si="87"/>
        <v>#REF!</v>
      </c>
      <c r="AM247" s="65" t="e">
        <f t="shared" si="111"/>
        <v>#REF!</v>
      </c>
      <c r="AR247" s="49"/>
    </row>
    <row r="248" spans="1:44" ht="12.75" customHeight="1" x14ac:dyDescent="0.3">
      <c r="A248" s="48">
        <v>239</v>
      </c>
      <c r="B248" s="48" t="s">
        <v>302</v>
      </c>
      <c r="C248" s="49">
        <v>18234109200</v>
      </c>
      <c r="D248" s="49">
        <f t="shared" si="88"/>
        <v>42139302.766396403</v>
      </c>
      <c r="E248" s="59">
        <v>3093270000</v>
      </c>
      <c r="F248" s="49">
        <f t="shared" si="112"/>
        <v>34607772.889982678</v>
      </c>
      <c r="G248" s="49">
        <f t="shared" si="89"/>
        <v>76747076</v>
      </c>
      <c r="H248" s="50">
        <v>115252249.87069999</v>
      </c>
      <c r="I248" s="51">
        <f t="shared" si="90"/>
        <v>0.66590523036297822</v>
      </c>
      <c r="J248" s="28">
        <f t="shared" si="91"/>
        <v>1383026998</v>
      </c>
      <c r="K248" s="28">
        <f t="shared" si="92"/>
        <v>76747076</v>
      </c>
      <c r="L248" s="52">
        <f t="shared" si="93"/>
        <v>66.59</v>
      </c>
      <c r="M248" s="91"/>
      <c r="N248" s="53">
        <v>88503759</v>
      </c>
      <c r="O248" s="54">
        <v>4.9299999999999997E-2</v>
      </c>
      <c r="P248" s="28">
        <f t="shared" si="94"/>
        <v>92866994</v>
      </c>
      <c r="Q248" s="55">
        <f t="shared" si="95"/>
        <v>80.577163659873264</v>
      </c>
      <c r="R248" s="55">
        <f t="shared" si="96"/>
        <v>0</v>
      </c>
      <c r="S248" s="56">
        <f t="shared" si="97"/>
        <v>0</v>
      </c>
      <c r="T248" s="28">
        <f t="shared" si="98"/>
        <v>0</v>
      </c>
      <c r="U248" s="57">
        <f t="shared" si="99"/>
        <v>16119918</v>
      </c>
      <c r="V248" s="57" t="e">
        <f t="shared" si="85"/>
        <v>#REF!</v>
      </c>
      <c r="W248" s="57">
        <f t="shared" si="100"/>
        <v>0</v>
      </c>
      <c r="X248" s="50" t="e">
        <f t="shared" si="101"/>
        <v>#REF!</v>
      </c>
      <c r="Y248" s="58" t="e">
        <f t="shared" si="102"/>
        <v>#REF!</v>
      </c>
      <c r="AA248" s="28">
        <f t="shared" si="103"/>
        <v>0</v>
      </c>
      <c r="AB248" s="28">
        <f t="shared" si="104"/>
        <v>0</v>
      </c>
      <c r="AC248" s="28" t="e">
        <f t="shared" si="105"/>
        <v>#REF!</v>
      </c>
      <c r="AD248" s="55" t="e">
        <f t="shared" si="106"/>
        <v>#REF!</v>
      </c>
      <c r="AG248" s="61" t="str">
        <f t="shared" si="107"/>
        <v>239</v>
      </c>
      <c r="AH248" s="62" t="str">
        <f t="shared" si="108"/>
        <v>Plymouth</v>
      </c>
      <c r="AI248" s="63">
        <f t="shared" si="109"/>
        <v>0.66590523036297822</v>
      </c>
      <c r="AJ248" s="64">
        <f t="shared" si="86"/>
        <v>66.59</v>
      </c>
      <c r="AK248" s="63">
        <f t="shared" si="110"/>
        <v>4.9299999999999997E-2</v>
      </c>
      <c r="AL248" s="57" t="e">
        <f t="shared" si="87"/>
        <v>#REF!</v>
      </c>
      <c r="AM248" s="65" t="e">
        <f t="shared" si="111"/>
        <v>#REF!</v>
      </c>
      <c r="AR248" s="49"/>
    </row>
    <row r="249" spans="1:44" ht="12.75" customHeight="1" x14ac:dyDescent="0.3">
      <c r="A249" s="48">
        <v>240</v>
      </c>
      <c r="B249" s="48" t="s">
        <v>303</v>
      </c>
      <c r="C249" s="49">
        <v>786008800</v>
      </c>
      <c r="D249" s="49">
        <f t="shared" si="88"/>
        <v>1816478.2516632027</v>
      </c>
      <c r="E249" s="59">
        <v>151490000</v>
      </c>
      <c r="F249" s="49">
        <f t="shared" si="112"/>
        <v>1694883.2514146762</v>
      </c>
      <c r="G249" s="49">
        <f t="shared" si="89"/>
        <v>3511362</v>
      </c>
      <c r="H249" s="50">
        <v>6413879.3406655136</v>
      </c>
      <c r="I249" s="51">
        <f t="shared" si="90"/>
        <v>0.5474630583923108</v>
      </c>
      <c r="J249" s="28">
        <f t="shared" si="91"/>
        <v>76966552</v>
      </c>
      <c r="K249" s="28">
        <f t="shared" si="92"/>
        <v>3511362</v>
      </c>
      <c r="L249" s="52">
        <f t="shared" si="93"/>
        <v>54.75</v>
      </c>
      <c r="M249" s="91"/>
      <c r="N249" s="53">
        <v>4334607</v>
      </c>
      <c r="O249" s="54">
        <v>4.6399999999999997E-2</v>
      </c>
      <c r="P249" s="28">
        <f t="shared" si="94"/>
        <v>4535733</v>
      </c>
      <c r="Q249" s="55">
        <f t="shared" si="95"/>
        <v>70.717466904036982</v>
      </c>
      <c r="R249" s="55">
        <f t="shared" si="96"/>
        <v>0</v>
      </c>
      <c r="S249" s="56">
        <f t="shared" si="97"/>
        <v>0</v>
      </c>
      <c r="T249" s="28">
        <f t="shared" si="98"/>
        <v>0</v>
      </c>
      <c r="U249" s="57">
        <f t="shared" si="99"/>
        <v>1024371</v>
      </c>
      <c r="V249" s="57" t="e">
        <f t="shared" si="85"/>
        <v>#REF!</v>
      </c>
      <c r="W249" s="57">
        <f t="shared" si="100"/>
        <v>0</v>
      </c>
      <c r="X249" s="50" t="e">
        <f t="shared" si="101"/>
        <v>#REF!</v>
      </c>
      <c r="Y249" s="58" t="e">
        <f t="shared" si="102"/>
        <v>#REF!</v>
      </c>
      <c r="AA249" s="28">
        <f t="shared" si="103"/>
        <v>0</v>
      </c>
      <c r="AB249" s="28">
        <f t="shared" si="104"/>
        <v>0</v>
      </c>
      <c r="AC249" s="28" t="e">
        <f t="shared" si="105"/>
        <v>#REF!</v>
      </c>
      <c r="AD249" s="55" t="e">
        <f t="shared" si="106"/>
        <v>#REF!</v>
      </c>
      <c r="AG249" s="61" t="str">
        <f t="shared" si="107"/>
        <v>240</v>
      </c>
      <c r="AH249" s="62" t="str">
        <f t="shared" si="108"/>
        <v>Plympton</v>
      </c>
      <c r="AI249" s="63">
        <f t="shared" si="109"/>
        <v>0.5474630583923108</v>
      </c>
      <c r="AJ249" s="64">
        <f t="shared" si="86"/>
        <v>54.75</v>
      </c>
      <c r="AK249" s="63">
        <f t="shared" si="110"/>
        <v>4.6399999999999997E-2</v>
      </c>
      <c r="AL249" s="57" t="e">
        <f t="shared" si="87"/>
        <v>#REF!</v>
      </c>
      <c r="AM249" s="65" t="e">
        <f t="shared" si="111"/>
        <v>#REF!</v>
      </c>
      <c r="AR249" s="49"/>
    </row>
    <row r="250" spans="1:44" ht="12.75" customHeight="1" x14ac:dyDescent="0.3">
      <c r="A250" s="48">
        <v>241</v>
      </c>
      <c r="B250" s="48" t="s">
        <v>304</v>
      </c>
      <c r="C250" s="49">
        <v>813441400</v>
      </c>
      <c r="D250" s="49">
        <f t="shared" si="88"/>
        <v>1879875.4061054634</v>
      </c>
      <c r="E250" s="59">
        <v>241428000</v>
      </c>
      <c r="F250" s="49">
        <f t="shared" si="112"/>
        <v>2701117.3913957519</v>
      </c>
      <c r="G250" s="49">
        <f t="shared" si="89"/>
        <v>4580993</v>
      </c>
      <c r="H250" s="50">
        <v>6141714.7838698467</v>
      </c>
      <c r="I250" s="51">
        <f t="shared" si="90"/>
        <v>0.74588175472283202</v>
      </c>
      <c r="J250" s="28">
        <f t="shared" si="91"/>
        <v>73700577</v>
      </c>
      <c r="K250" s="28">
        <f t="shared" si="92"/>
        <v>4580993</v>
      </c>
      <c r="L250" s="52">
        <f t="shared" si="93"/>
        <v>74.59</v>
      </c>
      <c r="M250" s="91"/>
      <c r="N250" s="53">
        <v>4621612</v>
      </c>
      <c r="O250" s="54">
        <v>3.27E-2</v>
      </c>
      <c r="P250" s="28">
        <f t="shared" si="94"/>
        <v>4772739</v>
      </c>
      <c r="Q250" s="55">
        <f t="shared" si="95"/>
        <v>77.710202572981331</v>
      </c>
      <c r="R250" s="55">
        <f t="shared" si="96"/>
        <v>0</v>
      </c>
      <c r="S250" s="56">
        <f t="shared" si="97"/>
        <v>0</v>
      </c>
      <c r="T250" s="28">
        <f t="shared" si="98"/>
        <v>0</v>
      </c>
      <c r="U250" s="57">
        <f t="shared" si="99"/>
        <v>191746</v>
      </c>
      <c r="V250" s="57" t="e">
        <f t="shared" si="85"/>
        <v>#REF!</v>
      </c>
      <c r="W250" s="57">
        <f t="shared" si="100"/>
        <v>0</v>
      </c>
      <c r="X250" s="50" t="e">
        <f t="shared" si="101"/>
        <v>#REF!</v>
      </c>
      <c r="Y250" s="58" t="e">
        <f t="shared" si="102"/>
        <v>#REF!</v>
      </c>
      <c r="AA250" s="28">
        <f t="shared" si="103"/>
        <v>0</v>
      </c>
      <c r="AB250" s="28">
        <f t="shared" si="104"/>
        <v>0</v>
      </c>
      <c r="AC250" s="28" t="e">
        <f t="shared" si="105"/>
        <v>#REF!</v>
      </c>
      <c r="AD250" s="55" t="e">
        <f t="shared" si="106"/>
        <v>#REF!</v>
      </c>
      <c r="AG250" s="61" t="str">
        <f t="shared" si="107"/>
        <v>241</v>
      </c>
      <c r="AH250" s="62" t="str">
        <f t="shared" si="108"/>
        <v>Princeton</v>
      </c>
      <c r="AI250" s="63">
        <f t="shared" si="109"/>
        <v>0.74588175472283202</v>
      </c>
      <c r="AJ250" s="64">
        <f t="shared" si="86"/>
        <v>74.59</v>
      </c>
      <c r="AK250" s="63">
        <f t="shared" si="110"/>
        <v>3.27E-2</v>
      </c>
      <c r="AL250" s="57" t="e">
        <f t="shared" si="87"/>
        <v>#REF!</v>
      </c>
      <c r="AM250" s="65" t="e">
        <f t="shared" si="111"/>
        <v>#REF!</v>
      </c>
      <c r="AR250" s="49"/>
    </row>
    <row r="251" spans="1:44" ht="12.75" customHeight="1" x14ac:dyDescent="0.3">
      <c r="A251" s="48">
        <v>242</v>
      </c>
      <c r="B251" s="48" t="s">
        <v>305</v>
      </c>
      <c r="C251" s="49">
        <v>5839081100</v>
      </c>
      <c r="D251" s="49">
        <f t="shared" si="88"/>
        <v>13494204.934916314</v>
      </c>
      <c r="E251" s="59">
        <v>344840000</v>
      </c>
      <c r="F251" s="49">
        <f t="shared" si="112"/>
        <v>3858099.8113264041</v>
      </c>
      <c r="G251" s="49">
        <f t="shared" si="89"/>
        <v>17352305</v>
      </c>
      <c r="H251" s="50">
        <v>1789908.6474084158</v>
      </c>
      <c r="I251" s="51">
        <f t="shared" si="90"/>
        <v>9.6945198991714818</v>
      </c>
      <c r="J251" s="28">
        <f t="shared" si="91"/>
        <v>21478904</v>
      </c>
      <c r="K251" s="28">
        <f t="shared" si="92"/>
        <v>17352305</v>
      </c>
      <c r="L251" s="52">
        <f t="shared" si="93"/>
        <v>969.45</v>
      </c>
      <c r="M251" s="91"/>
      <c r="N251" s="53">
        <v>1412286</v>
      </c>
      <c r="O251" s="54">
        <v>4.1500000000000002E-2</v>
      </c>
      <c r="P251" s="28">
        <f t="shared" si="94"/>
        <v>1470896</v>
      </c>
      <c r="Q251" s="55">
        <f t="shared" si="95"/>
        <v>82.177154802268277</v>
      </c>
      <c r="R251" s="55">
        <f t="shared" si="96"/>
        <v>887.27284519773173</v>
      </c>
      <c r="S251" s="56">
        <f t="shared" si="97"/>
        <v>0.02</v>
      </c>
      <c r="T251" s="28">
        <f t="shared" si="98"/>
        <v>28246</v>
      </c>
      <c r="U251" s="57">
        <f t="shared" si="99"/>
        <v>0</v>
      </c>
      <c r="V251" s="57" t="e">
        <f t="shared" si="85"/>
        <v>#REF!</v>
      </c>
      <c r="W251" s="57">
        <f t="shared" si="100"/>
        <v>15853163</v>
      </c>
      <c r="X251" s="50" t="e">
        <f t="shared" si="101"/>
        <v>#REF!</v>
      </c>
      <c r="Y251" s="58" t="e">
        <f t="shared" si="102"/>
        <v>#REF!</v>
      </c>
      <c r="AA251" s="28">
        <f t="shared" si="103"/>
        <v>-15881409</v>
      </c>
      <c r="AB251" s="28">
        <f t="shared" si="104"/>
        <v>0</v>
      </c>
      <c r="AC251" s="28">
        <f t="shared" si="105"/>
        <v>0</v>
      </c>
      <c r="AD251" s="55" t="e">
        <f t="shared" si="106"/>
        <v>#REF!</v>
      </c>
      <c r="AG251" s="61" t="str">
        <f t="shared" si="107"/>
        <v>242</v>
      </c>
      <c r="AH251" s="62" t="str">
        <f t="shared" si="108"/>
        <v>Provincetown</v>
      </c>
      <c r="AI251" s="63">
        <f t="shared" si="109"/>
        <v>9.6945198991714818</v>
      </c>
      <c r="AJ251" s="64">
        <f t="shared" si="86"/>
        <v>969.45</v>
      </c>
      <c r="AK251" s="63">
        <f t="shared" si="110"/>
        <v>4.1500000000000002E-2</v>
      </c>
      <c r="AL251" s="57" t="e">
        <f t="shared" si="87"/>
        <v>#REF!</v>
      </c>
      <c r="AM251" s="65" t="e">
        <f t="shared" si="111"/>
        <v>#REF!</v>
      </c>
      <c r="AR251" s="49"/>
    </row>
    <row r="252" spans="1:44" ht="12.75" customHeight="1" x14ac:dyDescent="0.3">
      <c r="A252" s="48">
        <v>243</v>
      </c>
      <c r="B252" s="48" t="s">
        <v>306</v>
      </c>
      <c r="C252" s="49">
        <v>24354195000</v>
      </c>
      <c r="D252" s="49">
        <f t="shared" si="88"/>
        <v>56282913.82267566</v>
      </c>
      <c r="E252" s="59">
        <v>4570167000</v>
      </c>
      <c r="F252" s="49">
        <f t="shared" si="112"/>
        <v>51131424.545963801</v>
      </c>
      <c r="G252" s="49">
        <f t="shared" si="89"/>
        <v>107414338</v>
      </c>
      <c r="H252" s="50">
        <v>177746911.73907721</v>
      </c>
      <c r="I252" s="51">
        <f t="shared" si="90"/>
        <v>0.60431057253854514</v>
      </c>
      <c r="J252" s="28">
        <f t="shared" si="91"/>
        <v>2132962941</v>
      </c>
      <c r="K252" s="28">
        <f t="shared" si="92"/>
        <v>107414338</v>
      </c>
      <c r="L252" s="52">
        <f t="shared" si="93"/>
        <v>60.43</v>
      </c>
      <c r="M252" s="91"/>
      <c r="N252" s="53">
        <v>127829328</v>
      </c>
      <c r="O252" s="54">
        <v>4.9699999999999994E-2</v>
      </c>
      <c r="P252" s="28">
        <f t="shared" si="94"/>
        <v>134182446</v>
      </c>
      <c r="Q252" s="55">
        <f t="shared" si="95"/>
        <v>75.490732686806126</v>
      </c>
      <c r="R252" s="55">
        <f t="shared" si="96"/>
        <v>0</v>
      </c>
      <c r="S252" s="56">
        <f t="shared" si="97"/>
        <v>0</v>
      </c>
      <c r="T252" s="28">
        <f t="shared" si="98"/>
        <v>0</v>
      </c>
      <c r="U252" s="57">
        <f t="shared" si="99"/>
        <v>26768108</v>
      </c>
      <c r="V252" s="57" t="e">
        <f t="shared" si="85"/>
        <v>#REF!</v>
      </c>
      <c r="W252" s="57">
        <f t="shared" si="100"/>
        <v>0</v>
      </c>
      <c r="X252" s="50" t="e">
        <f t="shared" si="101"/>
        <v>#REF!</v>
      </c>
      <c r="Y252" s="58" t="e">
        <f t="shared" si="102"/>
        <v>#REF!</v>
      </c>
      <c r="AA252" s="28">
        <f t="shared" si="103"/>
        <v>0</v>
      </c>
      <c r="AB252" s="28">
        <f t="shared" si="104"/>
        <v>0</v>
      </c>
      <c r="AC252" s="28" t="e">
        <f t="shared" si="105"/>
        <v>#REF!</v>
      </c>
      <c r="AD252" s="55" t="e">
        <f t="shared" si="106"/>
        <v>#REF!</v>
      </c>
      <c r="AG252" s="61" t="str">
        <f t="shared" si="107"/>
        <v>243</v>
      </c>
      <c r="AH252" s="62" t="str">
        <f t="shared" si="108"/>
        <v>Quincy</v>
      </c>
      <c r="AI252" s="63">
        <f t="shared" si="109"/>
        <v>0.60431057253854514</v>
      </c>
      <c r="AJ252" s="64">
        <f t="shared" si="86"/>
        <v>60.43</v>
      </c>
      <c r="AK252" s="63">
        <f t="shared" si="110"/>
        <v>4.9699999999999994E-2</v>
      </c>
      <c r="AL252" s="57" t="e">
        <f t="shared" si="87"/>
        <v>#REF!</v>
      </c>
      <c r="AM252" s="65" t="e">
        <f t="shared" si="111"/>
        <v>#REF!</v>
      </c>
      <c r="AR252" s="49"/>
    </row>
    <row r="253" spans="1:44" ht="12.75" customHeight="1" x14ac:dyDescent="0.3">
      <c r="A253" s="48">
        <v>244</v>
      </c>
      <c r="B253" s="48" t="s">
        <v>307</v>
      </c>
      <c r="C253" s="49">
        <v>6232525200</v>
      </c>
      <c r="D253" s="49">
        <f t="shared" si="88"/>
        <v>14403460.214113191</v>
      </c>
      <c r="E253" s="59">
        <v>1168881000</v>
      </c>
      <c r="F253" s="49">
        <f t="shared" si="112"/>
        <v>13077541.948622603</v>
      </c>
      <c r="G253" s="49">
        <f t="shared" si="89"/>
        <v>27481002</v>
      </c>
      <c r="H253" s="50">
        <v>66603092.40883898</v>
      </c>
      <c r="I253" s="51">
        <f t="shared" si="90"/>
        <v>0.41260849918663778</v>
      </c>
      <c r="J253" s="28">
        <f t="shared" si="91"/>
        <v>799237109</v>
      </c>
      <c r="K253" s="28">
        <f t="shared" si="92"/>
        <v>27481002</v>
      </c>
      <c r="L253" s="52">
        <f t="shared" si="93"/>
        <v>41.26</v>
      </c>
      <c r="M253" s="91"/>
      <c r="N253" s="53">
        <v>31118449</v>
      </c>
      <c r="O253" s="54">
        <v>3.1800000000000002E-2</v>
      </c>
      <c r="P253" s="28">
        <f t="shared" si="94"/>
        <v>32108016</v>
      </c>
      <c r="Q253" s="55">
        <f t="shared" si="95"/>
        <v>48.207995813327891</v>
      </c>
      <c r="R253" s="55">
        <f t="shared" si="96"/>
        <v>0</v>
      </c>
      <c r="S253" s="56">
        <f t="shared" si="97"/>
        <v>0</v>
      </c>
      <c r="T253" s="28">
        <f t="shared" si="98"/>
        <v>0</v>
      </c>
      <c r="U253" s="57">
        <f t="shared" si="99"/>
        <v>4627014</v>
      </c>
      <c r="V253" s="57" t="e">
        <f t="shared" si="85"/>
        <v>#REF!</v>
      </c>
      <c r="W253" s="57">
        <f t="shared" si="100"/>
        <v>0</v>
      </c>
      <c r="X253" s="50" t="e">
        <f t="shared" si="101"/>
        <v>#REF!</v>
      </c>
      <c r="Y253" s="58" t="e">
        <f t="shared" si="102"/>
        <v>#REF!</v>
      </c>
      <c r="AA253" s="28">
        <f t="shared" si="103"/>
        <v>0</v>
      </c>
      <c r="AB253" s="28">
        <f t="shared" si="104"/>
        <v>0</v>
      </c>
      <c r="AC253" s="28" t="e">
        <f t="shared" si="105"/>
        <v>#REF!</v>
      </c>
      <c r="AD253" s="55" t="e">
        <f t="shared" si="106"/>
        <v>#REF!</v>
      </c>
      <c r="AG253" s="61" t="str">
        <f t="shared" si="107"/>
        <v>244</v>
      </c>
      <c r="AH253" s="62" t="str">
        <f t="shared" si="108"/>
        <v>Randolph</v>
      </c>
      <c r="AI253" s="63">
        <f t="shared" si="109"/>
        <v>0.41260849918663778</v>
      </c>
      <c r="AJ253" s="64">
        <f t="shared" si="86"/>
        <v>41.26</v>
      </c>
      <c r="AK253" s="63">
        <f t="shared" si="110"/>
        <v>3.1800000000000002E-2</v>
      </c>
      <c r="AL253" s="57" t="e">
        <f t="shared" si="87"/>
        <v>#REF!</v>
      </c>
      <c r="AM253" s="65" t="e">
        <f t="shared" si="111"/>
        <v>#REF!</v>
      </c>
      <c r="AR253" s="49"/>
    </row>
    <row r="254" spans="1:44" ht="12.75" customHeight="1" x14ac:dyDescent="0.3">
      <c r="A254" s="48">
        <v>245</v>
      </c>
      <c r="B254" s="48" t="s">
        <v>308</v>
      </c>
      <c r="C254" s="49">
        <v>3379957500</v>
      </c>
      <c r="D254" s="49">
        <f t="shared" si="88"/>
        <v>7811133.0182256605</v>
      </c>
      <c r="E254" s="59">
        <v>775119000</v>
      </c>
      <c r="F254" s="49">
        <f t="shared" si="112"/>
        <v>8672098.560652798</v>
      </c>
      <c r="G254" s="49">
        <f t="shared" si="89"/>
        <v>16483232</v>
      </c>
      <c r="H254" s="50">
        <v>35484142.461847208</v>
      </c>
      <c r="I254" s="51">
        <f t="shared" si="90"/>
        <v>0.46452389310867193</v>
      </c>
      <c r="J254" s="28">
        <f t="shared" si="91"/>
        <v>425809710</v>
      </c>
      <c r="K254" s="28">
        <f t="shared" si="92"/>
        <v>16483232</v>
      </c>
      <c r="L254" s="52">
        <f t="shared" si="93"/>
        <v>46.45</v>
      </c>
      <c r="M254" s="91"/>
      <c r="N254" s="53">
        <v>19883208</v>
      </c>
      <c r="O254" s="54">
        <v>3.3300000000000003E-2</v>
      </c>
      <c r="P254" s="28">
        <f t="shared" si="94"/>
        <v>20545319</v>
      </c>
      <c r="Q254" s="55">
        <f t="shared" si="95"/>
        <v>57.900001450198403</v>
      </c>
      <c r="R254" s="55">
        <f t="shared" si="96"/>
        <v>0</v>
      </c>
      <c r="S254" s="56">
        <f t="shared" si="97"/>
        <v>0</v>
      </c>
      <c r="T254" s="28">
        <f t="shared" si="98"/>
        <v>0</v>
      </c>
      <c r="U254" s="57">
        <f t="shared" si="99"/>
        <v>4062087</v>
      </c>
      <c r="V254" s="57" t="e">
        <f t="shared" si="85"/>
        <v>#REF!</v>
      </c>
      <c r="W254" s="57">
        <f t="shared" si="100"/>
        <v>0</v>
      </c>
      <c r="X254" s="50" t="e">
        <f t="shared" si="101"/>
        <v>#REF!</v>
      </c>
      <c r="Y254" s="58" t="e">
        <f t="shared" si="102"/>
        <v>#REF!</v>
      </c>
      <c r="AA254" s="28">
        <f t="shared" si="103"/>
        <v>0</v>
      </c>
      <c r="AB254" s="28">
        <f t="shared" si="104"/>
        <v>0</v>
      </c>
      <c r="AC254" s="28" t="e">
        <f t="shared" si="105"/>
        <v>#REF!</v>
      </c>
      <c r="AD254" s="55" t="e">
        <f t="shared" si="106"/>
        <v>#REF!</v>
      </c>
      <c r="AG254" s="61" t="str">
        <f t="shared" si="107"/>
        <v>245</v>
      </c>
      <c r="AH254" s="62" t="str">
        <f t="shared" si="108"/>
        <v>Raynham</v>
      </c>
      <c r="AI254" s="63">
        <f t="shared" si="109"/>
        <v>0.46452389310867193</v>
      </c>
      <c r="AJ254" s="64">
        <f t="shared" si="86"/>
        <v>46.45</v>
      </c>
      <c r="AK254" s="63">
        <f t="shared" si="110"/>
        <v>3.3300000000000003E-2</v>
      </c>
      <c r="AL254" s="57" t="e">
        <f t="shared" si="87"/>
        <v>#REF!</v>
      </c>
      <c r="AM254" s="65" t="e">
        <f t="shared" si="111"/>
        <v>#REF!</v>
      </c>
      <c r="AR254" s="49"/>
    </row>
    <row r="255" spans="1:44" ht="12.75" customHeight="1" x14ac:dyDescent="0.3">
      <c r="A255" s="48">
        <v>246</v>
      </c>
      <c r="B255" s="48" t="s">
        <v>309</v>
      </c>
      <c r="C255" s="49">
        <v>7982429600</v>
      </c>
      <c r="D255" s="49">
        <f t="shared" si="88"/>
        <v>18447515.808770332</v>
      </c>
      <c r="E255" s="59">
        <v>2109157000</v>
      </c>
      <c r="F255" s="49">
        <f t="shared" si="112"/>
        <v>23597431.341369227</v>
      </c>
      <c r="G255" s="49">
        <f t="shared" si="89"/>
        <v>42044947</v>
      </c>
      <c r="H255" s="50">
        <v>50032398.014593512</v>
      </c>
      <c r="I255" s="51">
        <f t="shared" si="90"/>
        <v>0.84035442370234337</v>
      </c>
      <c r="J255" s="28">
        <f t="shared" si="91"/>
        <v>600388776</v>
      </c>
      <c r="K255" s="28">
        <f t="shared" si="92"/>
        <v>42044947</v>
      </c>
      <c r="L255" s="52">
        <f t="shared" si="93"/>
        <v>84.04</v>
      </c>
      <c r="M255" s="91"/>
      <c r="N255" s="53">
        <v>39514159</v>
      </c>
      <c r="O255" s="54">
        <v>5.0299999999999991E-2</v>
      </c>
      <c r="P255" s="28">
        <f t="shared" si="94"/>
        <v>41501721</v>
      </c>
      <c r="Q255" s="55">
        <f t="shared" si="95"/>
        <v>82.949693892135102</v>
      </c>
      <c r="R255" s="55">
        <f t="shared" si="96"/>
        <v>1.0903061078649046</v>
      </c>
      <c r="S255" s="56">
        <f t="shared" si="97"/>
        <v>0</v>
      </c>
      <c r="T255" s="28">
        <f t="shared" si="98"/>
        <v>0</v>
      </c>
      <c r="U255" s="57">
        <f t="shared" si="99"/>
        <v>0</v>
      </c>
      <c r="V255" s="57" t="e">
        <f t="shared" si="85"/>
        <v>#REF!</v>
      </c>
      <c r="W255" s="57">
        <f t="shared" si="100"/>
        <v>0</v>
      </c>
      <c r="X255" s="50" t="e">
        <f t="shared" si="101"/>
        <v>#REF!</v>
      </c>
      <c r="Y255" s="58" t="e">
        <f t="shared" si="102"/>
        <v>#REF!</v>
      </c>
      <c r="AA255" s="28">
        <f t="shared" si="103"/>
        <v>-543226</v>
      </c>
      <c r="AB255" s="28">
        <f t="shared" si="104"/>
        <v>-543226</v>
      </c>
      <c r="AC255" s="28">
        <f t="shared" si="105"/>
        <v>0</v>
      </c>
      <c r="AD255" s="55" t="e">
        <f t="shared" si="106"/>
        <v>#REF!</v>
      </c>
      <c r="AG255" s="61" t="str">
        <f t="shared" si="107"/>
        <v>246</v>
      </c>
      <c r="AH255" s="62" t="str">
        <f t="shared" si="108"/>
        <v>Reading</v>
      </c>
      <c r="AI255" s="63">
        <f t="shared" si="109"/>
        <v>0.84035442370234337</v>
      </c>
      <c r="AJ255" s="64">
        <f t="shared" si="86"/>
        <v>84.04</v>
      </c>
      <c r="AK255" s="63">
        <f t="shared" si="110"/>
        <v>5.0299999999999991E-2</v>
      </c>
      <c r="AL255" s="57" t="e">
        <f t="shared" si="87"/>
        <v>#REF!</v>
      </c>
      <c r="AM255" s="65" t="e">
        <f t="shared" si="111"/>
        <v>#REF!</v>
      </c>
      <c r="AR255" s="49"/>
    </row>
    <row r="256" spans="1:44" ht="12.75" customHeight="1" x14ac:dyDescent="0.3">
      <c r="A256" s="48">
        <v>247</v>
      </c>
      <c r="B256" s="48" t="s">
        <v>310</v>
      </c>
      <c r="C256" s="49">
        <v>2946012100</v>
      </c>
      <c r="D256" s="49">
        <f t="shared" si="88"/>
        <v>6808278.6207821593</v>
      </c>
      <c r="E256" s="59">
        <v>773379000</v>
      </c>
      <c r="F256" s="49">
        <f t="shared" si="112"/>
        <v>8652631.2898265943</v>
      </c>
      <c r="G256" s="49">
        <f t="shared" si="89"/>
        <v>15460910</v>
      </c>
      <c r="H256" s="50">
        <v>22150736.828609832</v>
      </c>
      <c r="I256" s="51">
        <f t="shared" si="90"/>
        <v>0.69798626202044578</v>
      </c>
      <c r="J256" s="28">
        <f t="shared" si="91"/>
        <v>265808842</v>
      </c>
      <c r="K256" s="28">
        <f t="shared" si="92"/>
        <v>15460910</v>
      </c>
      <c r="L256" s="52">
        <f t="shared" si="93"/>
        <v>69.8</v>
      </c>
      <c r="M256" s="91"/>
      <c r="N256" s="53">
        <v>17591945</v>
      </c>
      <c r="O256" s="54">
        <v>5.4399999999999997E-2</v>
      </c>
      <c r="P256" s="28">
        <f t="shared" si="94"/>
        <v>18548947</v>
      </c>
      <c r="Q256" s="55">
        <f t="shared" si="95"/>
        <v>83.739638746654379</v>
      </c>
      <c r="R256" s="55">
        <f t="shared" si="96"/>
        <v>0</v>
      </c>
      <c r="S256" s="56">
        <f t="shared" si="97"/>
        <v>0</v>
      </c>
      <c r="T256" s="28">
        <f t="shared" si="98"/>
        <v>0</v>
      </c>
      <c r="U256" s="57">
        <f t="shared" si="99"/>
        <v>3088037</v>
      </c>
      <c r="V256" s="57" t="e">
        <f t="shared" si="85"/>
        <v>#REF!</v>
      </c>
      <c r="W256" s="57">
        <f t="shared" si="100"/>
        <v>0</v>
      </c>
      <c r="X256" s="50" t="e">
        <f t="shared" si="101"/>
        <v>#REF!</v>
      </c>
      <c r="Y256" s="58" t="e">
        <f t="shared" si="102"/>
        <v>#REF!</v>
      </c>
      <c r="AA256" s="28">
        <f t="shared" si="103"/>
        <v>0</v>
      </c>
      <c r="AB256" s="28">
        <f t="shared" si="104"/>
        <v>0</v>
      </c>
      <c r="AC256" s="28" t="e">
        <f t="shared" si="105"/>
        <v>#REF!</v>
      </c>
      <c r="AD256" s="55" t="e">
        <f t="shared" si="106"/>
        <v>#REF!</v>
      </c>
      <c r="AG256" s="61" t="str">
        <f t="shared" si="107"/>
        <v>247</v>
      </c>
      <c r="AH256" s="62" t="str">
        <f t="shared" si="108"/>
        <v>Rehoboth</v>
      </c>
      <c r="AI256" s="63">
        <f t="shared" si="109"/>
        <v>0.69798626202044578</v>
      </c>
      <c r="AJ256" s="64">
        <f t="shared" si="86"/>
        <v>69.8</v>
      </c>
      <c r="AK256" s="63">
        <f t="shared" si="110"/>
        <v>5.4399999999999997E-2</v>
      </c>
      <c r="AL256" s="57" t="e">
        <f t="shared" si="87"/>
        <v>#REF!</v>
      </c>
      <c r="AM256" s="65" t="e">
        <f t="shared" si="111"/>
        <v>#REF!</v>
      </c>
      <c r="AR256" s="49"/>
    </row>
    <row r="257" spans="1:44" ht="12.75" customHeight="1" x14ac:dyDescent="0.3">
      <c r="A257" s="48">
        <v>248</v>
      </c>
      <c r="B257" s="48" t="s">
        <v>311</v>
      </c>
      <c r="C257" s="49">
        <v>12020129000</v>
      </c>
      <c r="D257" s="49">
        <f t="shared" si="88"/>
        <v>27778700.328401107</v>
      </c>
      <c r="E257" s="59">
        <v>1845073000</v>
      </c>
      <c r="F257" s="49">
        <f t="shared" si="112"/>
        <v>20642836.658112291</v>
      </c>
      <c r="G257" s="49">
        <f t="shared" si="89"/>
        <v>48421537</v>
      </c>
      <c r="H257" s="50">
        <v>166239706.71266562</v>
      </c>
      <c r="I257" s="51">
        <f t="shared" si="90"/>
        <v>0.29127539958725646</v>
      </c>
      <c r="J257" s="28">
        <f t="shared" si="91"/>
        <v>1994876481</v>
      </c>
      <c r="K257" s="28">
        <f t="shared" si="92"/>
        <v>48421537</v>
      </c>
      <c r="L257" s="52">
        <f t="shared" si="93"/>
        <v>29.13</v>
      </c>
      <c r="M257" s="91"/>
      <c r="N257" s="53">
        <v>50632986</v>
      </c>
      <c r="O257" s="54">
        <v>5.510000000000001E-2</v>
      </c>
      <c r="P257" s="28">
        <f t="shared" si="94"/>
        <v>53422864</v>
      </c>
      <c r="Q257" s="55">
        <f t="shared" si="95"/>
        <v>32.136043221213029</v>
      </c>
      <c r="R257" s="55">
        <f t="shared" si="96"/>
        <v>0</v>
      </c>
      <c r="S257" s="56">
        <f t="shared" si="97"/>
        <v>0</v>
      </c>
      <c r="T257" s="28">
        <f t="shared" si="98"/>
        <v>0</v>
      </c>
      <c r="U257" s="57">
        <f t="shared" si="99"/>
        <v>5001327</v>
      </c>
      <c r="V257" s="57" t="e">
        <f t="shared" si="85"/>
        <v>#REF!</v>
      </c>
      <c r="W257" s="57">
        <f t="shared" si="100"/>
        <v>0</v>
      </c>
      <c r="X257" s="50" t="e">
        <f t="shared" si="101"/>
        <v>#REF!</v>
      </c>
      <c r="Y257" s="58" t="e">
        <f t="shared" si="102"/>
        <v>#REF!</v>
      </c>
      <c r="AA257" s="28">
        <f t="shared" si="103"/>
        <v>0</v>
      </c>
      <c r="AB257" s="28">
        <f t="shared" si="104"/>
        <v>0</v>
      </c>
      <c r="AC257" s="28" t="e">
        <f t="shared" si="105"/>
        <v>#REF!</v>
      </c>
      <c r="AD257" s="55" t="e">
        <f t="shared" si="106"/>
        <v>#REF!</v>
      </c>
      <c r="AG257" s="61" t="str">
        <f t="shared" si="107"/>
        <v>248</v>
      </c>
      <c r="AH257" s="62" t="str">
        <f t="shared" si="108"/>
        <v>Revere</v>
      </c>
      <c r="AI257" s="63">
        <f t="shared" si="109"/>
        <v>0.29127539958725646</v>
      </c>
      <c r="AJ257" s="64">
        <f t="shared" si="86"/>
        <v>29.13</v>
      </c>
      <c r="AK257" s="63">
        <f t="shared" si="110"/>
        <v>5.510000000000001E-2</v>
      </c>
      <c r="AL257" s="57" t="e">
        <f t="shared" si="87"/>
        <v>#REF!</v>
      </c>
      <c r="AM257" s="65" t="e">
        <f t="shared" si="111"/>
        <v>#REF!</v>
      </c>
      <c r="AR257" s="49"/>
    </row>
    <row r="258" spans="1:44" ht="12.75" customHeight="1" x14ac:dyDescent="0.3">
      <c r="A258" s="48">
        <v>249</v>
      </c>
      <c r="B258" s="48" t="s">
        <v>312</v>
      </c>
      <c r="C258" s="49">
        <v>659150400</v>
      </c>
      <c r="D258" s="49">
        <f t="shared" si="88"/>
        <v>1523306.5662561294</v>
      </c>
      <c r="E258" s="59">
        <v>78794000</v>
      </c>
      <c r="F258" s="49">
        <f t="shared" si="112"/>
        <v>881554.10199992079</v>
      </c>
      <c r="G258" s="49">
        <f t="shared" si="89"/>
        <v>2404861</v>
      </c>
      <c r="H258" s="50">
        <v>1789484.8800000001</v>
      </c>
      <c r="I258" s="51">
        <f t="shared" si="90"/>
        <v>1.3438845037908338</v>
      </c>
      <c r="J258" s="28">
        <f t="shared" si="91"/>
        <v>21473819</v>
      </c>
      <c r="K258" s="28">
        <f t="shared" si="92"/>
        <v>2404861</v>
      </c>
      <c r="L258" s="52">
        <f t="shared" si="93"/>
        <v>134.38999999999999</v>
      </c>
      <c r="M258" s="91"/>
      <c r="N258" s="53">
        <v>1369869</v>
      </c>
      <c r="O258" s="54">
        <v>4.36E-2</v>
      </c>
      <c r="P258" s="28">
        <f t="shared" si="94"/>
        <v>1429595</v>
      </c>
      <c r="Q258" s="55">
        <f t="shared" si="95"/>
        <v>79.888632532061393</v>
      </c>
      <c r="R258" s="55">
        <f t="shared" si="96"/>
        <v>54.501367467938593</v>
      </c>
      <c r="S258" s="56">
        <f t="shared" si="97"/>
        <v>0.02</v>
      </c>
      <c r="T258" s="28">
        <f t="shared" si="98"/>
        <v>27397</v>
      </c>
      <c r="U258" s="57">
        <f t="shared" si="99"/>
        <v>0</v>
      </c>
      <c r="V258" s="57" t="e">
        <f t="shared" si="85"/>
        <v>#REF!</v>
      </c>
      <c r="W258" s="57">
        <f t="shared" si="100"/>
        <v>0</v>
      </c>
      <c r="X258" s="50" t="e">
        <f t="shared" si="101"/>
        <v>#REF!</v>
      </c>
      <c r="Y258" s="58" t="e">
        <f t="shared" si="102"/>
        <v>#REF!</v>
      </c>
      <c r="AA258" s="28">
        <f t="shared" si="103"/>
        <v>-975266</v>
      </c>
      <c r="AB258" s="28">
        <f t="shared" si="104"/>
        <v>-947869</v>
      </c>
      <c r="AC258" s="28">
        <f t="shared" si="105"/>
        <v>0</v>
      </c>
      <c r="AD258" s="55" t="e">
        <f t="shared" si="106"/>
        <v>#REF!</v>
      </c>
      <c r="AG258" s="61" t="str">
        <f t="shared" si="107"/>
        <v>249</v>
      </c>
      <c r="AH258" s="62" t="str">
        <f t="shared" si="108"/>
        <v>Richmond</v>
      </c>
      <c r="AI258" s="63">
        <f t="shared" si="109"/>
        <v>1.3438845037908338</v>
      </c>
      <c r="AJ258" s="64">
        <f t="shared" si="86"/>
        <v>134.38999999999999</v>
      </c>
      <c r="AK258" s="63">
        <f t="shared" si="110"/>
        <v>4.36E-2</v>
      </c>
      <c r="AL258" s="57" t="e">
        <f t="shared" si="87"/>
        <v>#REF!</v>
      </c>
      <c r="AM258" s="65" t="e">
        <f t="shared" si="111"/>
        <v>#REF!</v>
      </c>
      <c r="AR258" s="49"/>
    </row>
    <row r="259" spans="1:44" ht="12.75" customHeight="1" x14ac:dyDescent="0.3">
      <c r="A259" s="48">
        <v>250</v>
      </c>
      <c r="B259" s="48" t="s">
        <v>313</v>
      </c>
      <c r="C259" s="49">
        <v>1590034800</v>
      </c>
      <c r="D259" s="49">
        <f t="shared" si="88"/>
        <v>3674594.5256435424</v>
      </c>
      <c r="E259" s="59">
        <v>322893000</v>
      </c>
      <c r="F259" s="49">
        <f t="shared" si="112"/>
        <v>3612554.872922563</v>
      </c>
      <c r="G259" s="49">
        <f t="shared" si="89"/>
        <v>7287149</v>
      </c>
      <c r="H259" s="50">
        <v>12900908.763855521</v>
      </c>
      <c r="I259" s="51">
        <f t="shared" si="90"/>
        <v>0.56485547905093381</v>
      </c>
      <c r="J259" s="28">
        <f t="shared" si="91"/>
        <v>154810905</v>
      </c>
      <c r="K259" s="28">
        <f t="shared" si="92"/>
        <v>7287149</v>
      </c>
      <c r="L259" s="52">
        <f t="shared" si="93"/>
        <v>56.49</v>
      </c>
      <c r="M259" s="91"/>
      <c r="N259" s="53">
        <v>8332886</v>
      </c>
      <c r="O259" s="54">
        <v>4.7300000000000002E-2</v>
      </c>
      <c r="P259" s="28">
        <f t="shared" si="94"/>
        <v>8727032</v>
      </c>
      <c r="Q259" s="55">
        <f t="shared" si="95"/>
        <v>67.646645362306003</v>
      </c>
      <c r="R259" s="55">
        <f t="shared" si="96"/>
        <v>0</v>
      </c>
      <c r="S259" s="56">
        <f t="shared" si="97"/>
        <v>0</v>
      </c>
      <c r="T259" s="28">
        <f t="shared" si="98"/>
        <v>0</v>
      </c>
      <c r="U259" s="57">
        <f t="shared" si="99"/>
        <v>1439883</v>
      </c>
      <c r="V259" s="57" t="e">
        <f t="shared" si="85"/>
        <v>#REF!</v>
      </c>
      <c r="W259" s="57">
        <f t="shared" si="100"/>
        <v>0</v>
      </c>
      <c r="X259" s="50" t="e">
        <f t="shared" si="101"/>
        <v>#REF!</v>
      </c>
      <c r="Y259" s="58" t="e">
        <f t="shared" si="102"/>
        <v>#REF!</v>
      </c>
      <c r="AA259" s="28">
        <f t="shared" si="103"/>
        <v>0</v>
      </c>
      <c r="AB259" s="28">
        <f t="shared" si="104"/>
        <v>0</v>
      </c>
      <c r="AC259" s="28" t="e">
        <f t="shared" si="105"/>
        <v>#REF!</v>
      </c>
      <c r="AD259" s="55" t="e">
        <f t="shared" si="106"/>
        <v>#REF!</v>
      </c>
      <c r="AG259" s="61" t="str">
        <f t="shared" si="107"/>
        <v>250</v>
      </c>
      <c r="AH259" s="62" t="str">
        <f t="shared" si="108"/>
        <v>Rochester</v>
      </c>
      <c r="AI259" s="63">
        <f t="shared" si="109"/>
        <v>0.56485547905093381</v>
      </c>
      <c r="AJ259" s="64">
        <f t="shared" si="86"/>
        <v>56.49</v>
      </c>
      <c r="AK259" s="63">
        <f t="shared" si="110"/>
        <v>4.7300000000000002E-2</v>
      </c>
      <c r="AL259" s="57" t="e">
        <f t="shared" si="87"/>
        <v>#REF!</v>
      </c>
      <c r="AM259" s="65" t="e">
        <f t="shared" si="111"/>
        <v>#REF!</v>
      </c>
      <c r="AR259" s="49"/>
    </row>
    <row r="260" spans="1:44" ht="12.75" customHeight="1" x14ac:dyDescent="0.3">
      <c r="A260" s="48">
        <v>251</v>
      </c>
      <c r="B260" s="48" t="s">
        <v>314</v>
      </c>
      <c r="C260" s="49">
        <v>3466122900</v>
      </c>
      <c r="D260" s="49">
        <f t="shared" si="88"/>
        <v>8010262.5637801886</v>
      </c>
      <c r="E260" s="59">
        <v>665119000</v>
      </c>
      <c r="F260" s="49">
        <f t="shared" si="112"/>
        <v>7441409.0256629353</v>
      </c>
      <c r="G260" s="49">
        <f t="shared" si="89"/>
        <v>15451672</v>
      </c>
      <c r="H260" s="50">
        <v>40863590.189947762</v>
      </c>
      <c r="I260" s="51">
        <f t="shared" si="90"/>
        <v>0.37812810690826265</v>
      </c>
      <c r="J260" s="28">
        <f t="shared" si="91"/>
        <v>490363082</v>
      </c>
      <c r="K260" s="28">
        <f t="shared" si="92"/>
        <v>15451672</v>
      </c>
      <c r="L260" s="52">
        <f t="shared" si="93"/>
        <v>37.81</v>
      </c>
      <c r="M260" s="91"/>
      <c r="N260" s="53">
        <v>18493725</v>
      </c>
      <c r="O260" s="54">
        <v>3.8399999999999997E-2</v>
      </c>
      <c r="P260" s="28">
        <f t="shared" si="94"/>
        <v>19203884</v>
      </c>
      <c r="Q260" s="55">
        <f t="shared" si="95"/>
        <v>46.995097373319048</v>
      </c>
      <c r="R260" s="55">
        <f t="shared" si="96"/>
        <v>0</v>
      </c>
      <c r="S260" s="56">
        <f t="shared" si="97"/>
        <v>0</v>
      </c>
      <c r="T260" s="28">
        <f t="shared" si="98"/>
        <v>0</v>
      </c>
      <c r="U260" s="57">
        <f t="shared" si="99"/>
        <v>3752212</v>
      </c>
      <c r="V260" s="57" t="e">
        <f t="shared" si="85"/>
        <v>#REF!</v>
      </c>
      <c r="W260" s="57">
        <f t="shared" si="100"/>
        <v>0</v>
      </c>
      <c r="X260" s="50" t="e">
        <f t="shared" si="101"/>
        <v>#REF!</v>
      </c>
      <c r="Y260" s="58" t="e">
        <f t="shared" si="102"/>
        <v>#REF!</v>
      </c>
      <c r="AA260" s="28">
        <f t="shared" si="103"/>
        <v>0</v>
      </c>
      <c r="AB260" s="28">
        <f t="shared" si="104"/>
        <v>0</v>
      </c>
      <c r="AC260" s="28" t="e">
        <f t="shared" si="105"/>
        <v>#REF!</v>
      </c>
      <c r="AD260" s="55" t="e">
        <f t="shared" si="106"/>
        <v>#REF!</v>
      </c>
      <c r="AG260" s="61" t="str">
        <f t="shared" si="107"/>
        <v>251</v>
      </c>
      <c r="AH260" s="62" t="str">
        <f t="shared" si="108"/>
        <v>Rockland</v>
      </c>
      <c r="AI260" s="63">
        <f t="shared" si="109"/>
        <v>0.37812810690826265</v>
      </c>
      <c r="AJ260" s="64">
        <f t="shared" si="86"/>
        <v>37.81</v>
      </c>
      <c r="AK260" s="63">
        <f t="shared" si="110"/>
        <v>3.8399999999999997E-2</v>
      </c>
      <c r="AL260" s="57" t="e">
        <f t="shared" si="87"/>
        <v>#REF!</v>
      </c>
      <c r="AM260" s="65" t="e">
        <f t="shared" si="111"/>
        <v>#REF!</v>
      </c>
      <c r="AR260" s="49"/>
    </row>
    <row r="261" spans="1:44" ht="12.75" customHeight="1" x14ac:dyDescent="0.3">
      <c r="A261" s="48">
        <v>252</v>
      </c>
      <c r="B261" s="48" t="s">
        <v>315</v>
      </c>
      <c r="C261" s="49">
        <v>3453376900</v>
      </c>
      <c r="D261" s="49">
        <f t="shared" si="88"/>
        <v>7980806.364567535</v>
      </c>
      <c r="E261" s="59">
        <v>540897000</v>
      </c>
      <c r="F261" s="49">
        <f t="shared" si="112"/>
        <v>6051602.5218855646</v>
      </c>
      <c r="G261" s="49">
        <f t="shared" si="89"/>
        <v>14032409</v>
      </c>
      <c r="H261" s="50">
        <v>7917985.4179939171</v>
      </c>
      <c r="I261" s="51">
        <f t="shared" si="90"/>
        <v>1.7722196062789946</v>
      </c>
      <c r="J261" s="28">
        <f t="shared" si="91"/>
        <v>95015825</v>
      </c>
      <c r="K261" s="28">
        <f t="shared" si="92"/>
        <v>14032409</v>
      </c>
      <c r="L261" s="52">
        <f t="shared" si="93"/>
        <v>177.22</v>
      </c>
      <c r="M261" s="91"/>
      <c r="N261" s="53">
        <v>6563245</v>
      </c>
      <c r="O261" s="54">
        <v>3.3700000000000001E-2</v>
      </c>
      <c r="P261" s="28">
        <f t="shared" si="94"/>
        <v>6784426</v>
      </c>
      <c r="Q261" s="55">
        <f t="shared" si="95"/>
        <v>85.683739510079661</v>
      </c>
      <c r="R261" s="55">
        <f t="shared" si="96"/>
        <v>91.536260489920338</v>
      </c>
      <c r="S261" s="56">
        <f t="shared" si="97"/>
        <v>0.02</v>
      </c>
      <c r="T261" s="28">
        <f t="shared" si="98"/>
        <v>131265</v>
      </c>
      <c r="U261" s="57">
        <f t="shared" si="99"/>
        <v>0</v>
      </c>
      <c r="V261" s="57" t="e">
        <f t="shared" si="85"/>
        <v>#REF!</v>
      </c>
      <c r="W261" s="57">
        <f t="shared" si="100"/>
        <v>7116718</v>
      </c>
      <c r="X261" s="50" t="e">
        <f t="shared" si="101"/>
        <v>#REF!</v>
      </c>
      <c r="Y261" s="58" t="e">
        <f t="shared" si="102"/>
        <v>#REF!</v>
      </c>
      <c r="AA261" s="28">
        <f t="shared" si="103"/>
        <v>-7247983</v>
      </c>
      <c r="AB261" s="28">
        <f t="shared" si="104"/>
        <v>0</v>
      </c>
      <c r="AC261" s="28">
        <f t="shared" si="105"/>
        <v>0</v>
      </c>
      <c r="AD261" s="55" t="e">
        <f t="shared" si="106"/>
        <v>#REF!</v>
      </c>
      <c r="AG261" s="61" t="str">
        <f t="shared" si="107"/>
        <v>252</v>
      </c>
      <c r="AH261" s="62" t="str">
        <f t="shared" si="108"/>
        <v>Rockport</v>
      </c>
      <c r="AI261" s="63">
        <f t="shared" si="109"/>
        <v>1.7722196062789946</v>
      </c>
      <c r="AJ261" s="64">
        <f t="shared" si="86"/>
        <v>177.22</v>
      </c>
      <c r="AK261" s="63">
        <f t="shared" si="110"/>
        <v>3.3700000000000001E-2</v>
      </c>
      <c r="AL261" s="57" t="e">
        <f t="shared" si="87"/>
        <v>#REF!</v>
      </c>
      <c r="AM261" s="65" t="e">
        <f t="shared" si="111"/>
        <v>#REF!</v>
      </c>
      <c r="AR261" s="49"/>
    </row>
    <row r="262" spans="1:44" ht="12.75" customHeight="1" x14ac:dyDescent="0.3">
      <c r="A262" s="48">
        <v>253</v>
      </c>
      <c r="B262" s="48" t="s">
        <v>316</v>
      </c>
      <c r="C262" s="49">
        <v>518012800</v>
      </c>
      <c r="D262" s="49">
        <f t="shared" si="88"/>
        <v>1197135.4331950995</v>
      </c>
      <c r="E262" s="59">
        <v>14641000</v>
      </c>
      <c r="F262" s="49">
        <f t="shared" si="112"/>
        <v>163804.77710715079</v>
      </c>
      <c r="G262" s="49">
        <f t="shared" si="89"/>
        <v>1360940</v>
      </c>
      <c r="H262" s="50">
        <v>704404.78000000014</v>
      </c>
      <c r="I262" s="51">
        <f t="shared" si="90"/>
        <v>1.9320425395182579</v>
      </c>
      <c r="J262" s="28">
        <f t="shared" si="91"/>
        <v>8452857</v>
      </c>
      <c r="K262" s="28">
        <f t="shared" si="92"/>
        <v>1360940</v>
      </c>
      <c r="L262" s="52">
        <f t="shared" si="93"/>
        <v>193.2</v>
      </c>
      <c r="M262" s="91"/>
      <c r="N262" s="53">
        <v>647001</v>
      </c>
      <c r="O262" s="54">
        <v>6.3399999999999998E-2</v>
      </c>
      <c r="P262" s="28">
        <f t="shared" si="94"/>
        <v>688021</v>
      </c>
      <c r="Q262" s="55">
        <f t="shared" si="95"/>
        <v>97.674095851535796</v>
      </c>
      <c r="R262" s="55">
        <f t="shared" si="96"/>
        <v>95.525904148464193</v>
      </c>
      <c r="S262" s="56">
        <f t="shared" si="97"/>
        <v>0.02</v>
      </c>
      <c r="T262" s="28">
        <f t="shared" si="98"/>
        <v>12940</v>
      </c>
      <c r="U262" s="57">
        <f t="shared" si="99"/>
        <v>0</v>
      </c>
      <c r="V262" s="57" t="e">
        <f t="shared" si="85"/>
        <v>#REF!</v>
      </c>
      <c r="W262" s="57">
        <f t="shared" si="100"/>
        <v>659979</v>
      </c>
      <c r="X262" s="50" t="e">
        <f t="shared" si="101"/>
        <v>#REF!</v>
      </c>
      <c r="Y262" s="58" t="e">
        <f t="shared" si="102"/>
        <v>#REF!</v>
      </c>
      <c r="AA262" s="28">
        <f t="shared" si="103"/>
        <v>-672919</v>
      </c>
      <c r="AB262" s="28">
        <f t="shared" si="104"/>
        <v>0</v>
      </c>
      <c r="AC262" s="28">
        <f t="shared" si="105"/>
        <v>0</v>
      </c>
      <c r="AD262" s="55" t="e">
        <f t="shared" si="106"/>
        <v>#REF!</v>
      </c>
      <c r="AG262" s="61" t="str">
        <f t="shared" si="107"/>
        <v>253</v>
      </c>
      <c r="AH262" s="62" t="str">
        <f t="shared" si="108"/>
        <v>Rowe</v>
      </c>
      <c r="AI262" s="63">
        <f t="shared" si="109"/>
        <v>1.9320425395182579</v>
      </c>
      <c r="AJ262" s="64">
        <f t="shared" si="86"/>
        <v>193.2</v>
      </c>
      <c r="AK262" s="63">
        <f t="shared" si="110"/>
        <v>6.3399999999999998E-2</v>
      </c>
      <c r="AL262" s="57" t="e">
        <f t="shared" si="87"/>
        <v>#REF!</v>
      </c>
      <c r="AM262" s="65" t="e">
        <f t="shared" si="111"/>
        <v>#REF!</v>
      </c>
      <c r="AR262" s="49"/>
    </row>
    <row r="263" spans="1:44" ht="12.75" customHeight="1" x14ac:dyDescent="0.3">
      <c r="A263" s="48">
        <v>254</v>
      </c>
      <c r="B263" s="48" t="s">
        <v>317</v>
      </c>
      <c r="C263" s="49">
        <v>1820808600</v>
      </c>
      <c r="D263" s="49">
        <f t="shared" si="88"/>
        <v>4207916.2756718798</v>
      </c>
      <c r="E263" s="59">
        <v>449886000</v>
      </c>
      <c r="F263" s="49">
        <f t="shared" si="112"/>
        <v>5033363.5648949966</v>
      </c>
      <c r="G263" s="49">
        <f t="shared" si="89"/>
        <v>9241280</v>
      </c>
      <c r="H263" s="50">
        <v>10491647.932827422</v>
      </c>
      <c r="I263" s="51">
        <f t="shared" si="90"/>
        <v>0.88082254181298503</v>
      </c>
      <c r="J263" s="28">
        <f t="shared" si="91"/>
        <v>125899775</v>
      </c>
      <c r="K263" s="28">
        <f t="shared" si="92"/>
        <v>9241280</v>
      </c>
      <c r="L263" s="52">
        <f t="shared" si="93"/>
        <v>88.08</v>
      </c>
      <c r="M263" s="91"/>
      <c r="N263" s="53">
        <v>8128810</v>
      </c>
      <c r="O263" s="54">
        <v>7.2800000000000004E-2</v>
      </c>
      <c r="P263" s="28">
        <f t="shared" si="94"/>
        <v>8720587</v>
      </c>
      <c r="Q263" s="55">
        <f t="shared" si="95"/>
        <v>83.119325541930053</v>
      </c>
      <c r="R263" s="55">
        <f t="shared" si="96"/>
        <v>4.9606744580699456</v>
      </c>
      <c r="S263" s="56">
        <f t="shared" si="97"/>
        <v>0.01</v>
      </c>
      <c r="T263" s="28">
        <f t="shared" si="98"/>
        <v>81288</v>
      </c>
      <c r="U263" s="57">
        <f t="shared" si="99"/>
        <v>0</v>
      </c>
      <c r="V263" s="57" t="e">
        <f t="shared" si="85"/>
        <v>#REF!</v>
      </c>
      <c r="W263" s="57">
        <f t="shared" si="100"/>
        <v>0</v>
      </c>
      <c r="X263" s="50" t="e">
        <f t="shared" si="101"/>
        <v>#REF!</v>
      </c>
      <c r="Y263" s="58" t="e">
        <f t="shared" si="102"/>
        <v>#REF!</v>
      </c>
      <c r="AA263" s="28">
        <f t="shared" si="103"/>
        <v>-520693</v>
      </c>
      <c r="AB263" s="28">
        <f t="shared" si="104"/>
        <v>-439405</v>
      </c>
      <c r="AC263" s="28">
        <f t="shared" si="105"/>
        <v>0</v>
      </c>
      <c r="AD263" s="55" t="e">
        <f t="shared" si="106"/>
        <v>#REF!</v>
      </c>
      <c r="AG263" s="61" t="str">
        <f t="shared" si="107"/>
        <v>254</v>
      </c>
      <c r="AH263" s="62" t="str">
        <f t="shared" si="108"/>
        <v>Rowley</v>
      </c>
      <c r="AI263" s="63">
        <f t="shared" si="109"/>
        <v>0.88082254181298503</v>
      </c>
      <c r="AJ263" s="64">
        <f t="shared" si="86"/>
        <v>88.08</v>
      </c>
      <c r="AK263" s="63">
        <f t="shared" si="110"/>
        <v>7.2800000000000004E-2</v>
      </c>
      <c r="AL263" s="57" t="e">
        <f t="shared" si="87"/>
        <v>#REF!</v>
      </c>
      <c r="AM263" s="65" t="e">
        <f t="shared" si="111"/>
        <v>#REF!</v>
      </c>
      <c r="AR263" s="49"/>
    </row>
    <row r="264" spans="1:44" ht="12.75" customHeight="1" x14ac:dyDescent="0.3">
      <c r="A264" s="48">
        <v>255</v>
      </c>
      <c r="B264" s="48" t="s">
        <v>318</v>
      </c>
      <c r="C264" s="49">
        <v>245698400</v>
      </c>
      <c r="D264" s="49">
        <f t="shared" si="88"/>
        <v>567812.7268657122</v>
      </c>
      <c r="E264" s="59">
        <v>38293000</v>
      </c>
      <c r="F264" s="49">
        <f t="shared" si="112"/>
        <v>428425.40330333484</v>
      </c>
      <c r="G264" s="49">
        <f t="shared" si="89"/>
        <v>996238</v>
      </c>
      <c r="H264" s="50">
        <v>2162484.2282643956</v>
      </c>
      <c r="I264" s="51">
        <f t="shared" si="90"/>
        <v>0.46069145244105575</v>
      </c>
      <c r="J264" s="28">
        <f t="shared" si="91"/>
        <v>25949811</v>
      </c>
      <c r="K264" s="28">
        <f t="shared" si="92"/>
        <v>996238</v>
      </c>
      <c r="L264" s="52">
        <f t="shared" si="93"/>
        <v>46.07</v>
      </c>
      <c r="M264" s="91"/>
      <c r="N264" s="53">
        <v>757633</v>
      </c>
      <c r="O264" s="54">
        <v>4.3700000000000003E-2</v>
      </c>
      <c r="P264" s="28">
        <f t="shared" si="94"/>
        <v>790742</v>
      </c>
      <c r="Q264" s="55">
        <f t="shared" si="95"/>
        <v>36.56637073532081</v>
      </c>
      <c r="R264" s="55">
        <f t="shared" si="96"/>
        <v>9.5036292646791907</v>
      </c>
      <c r="S264" s="56">
        <f t="shared" si="97"/>
        <v>0.02</v>
      </c>
      <c r="T264" s="28">
        <f t="shared" si="98"/>
        <v>15153</v>
      </c>
      <c r="U264" s="57">
        <f t="shared" si="99"/>
        <v>0</v>
      </c>
      <c r="V264" s="57" t="e">
        <f t="shared" si="85"/>
        <v>#REF!</v>
      </c>
      <c r="W264" s="57">
        <f t="shared" si="100"/>
        <v>0</v>
      </c>
      <c r="X264" s="50" t="e">
        <f t="shared" si="101"/>
        <v>#REF!</v>
      </c>
      <c r="Y264" s="58" t="e">
        <f t="shared" si="102"/>
        <v>#REF!</v>
      </c>
      <c r="AA264" s="28">
        <f t="shared" si="103"/>
        <v>-205496</v>
      </c>
      <c r="AB264" s="28">
        <f t="shared" si="104"/>
        <v>-190343</v>
      </c>
      <c r="AC264" s="28">
        <f t="shared" si="105"/>
        <v>0</v>
      </c>
      <c r="AD264" s="55" t="e">
        <f t="shared" si="106"/>
        <v>#REF!</v>
      </c>
      <c r="AG264" s="61" t="str">
        <f t="shared" si="107"/>
        <v>255</v>
      </c>
      <c r="AH264" s="62" t="str">
        <f t="shared" si="108"/>
        <v>Royalston</v>
      </c>
      <c r="AI264" s="63">
        <f t="shared" si="109"/>
        <v>0.46069145244105575</v>
      </c>
      <c r="AJ264" s="64">
        <f t="shared" si="86"/>
        <v>46.07</v>
      </c>
      <c r="AK264" s="63">
        <f t="shared" si="110"/>
        <v>4.3700000000000003E-2</v>
      </c>
      <c r="AL264" s="57" t="e">
        <f t="shared" si="87"/>
        <v>#REF!</v>
      </c>
      <c r="AM264" s="65" t="e">
        <f t="shared" si="111"/>
        <v>#REF!</v>
      </c>
      <c r="AR264" s="49"/>
    </row>
    <row r="265" spans="1:44" ht="12.75" customHeight="1" x14ac:dyDescent="0.3">
      <c r="A265" s="48">
        <v>256</v>
      </c>
      <c r="B265" s="48" t="s">
        <v>319</v>
      </c>
      <c r="C265" s="49">
        <v>240358400</v>
      </c>
      <c r="D265" s="49">
        <f t="shared" si="88"/>
        <v>555471.90591831121</v>
      </c>
      <c r="E265" s="59">
        <v>64019000</v>
      </c>
      <c r="F265" s="49">
        <f t="shared" si="112"/>
        <v>716250.12127741869</v>
      </c>
      <c r="G265" s="49">
        <f t="shared" si="89"/>
        <v>1271722</v>
      </c>
      <c r="H265" s="50">
        <v>3408550.2200242309</v>
      </c>
      <c r="I265" s="51">
        <f t="shared" si="90"/>
        <v>0.37309762741033037</v>
      </c>
      <c r="J265" s="28">
        <f t="shared" si="91"/>
        <v>40902603</v>
      </c>
      <c r="K265" s="28">
        <f t="shared" si="92"/>
        <v>1271722</v>
      </c>
      <c r="L265" s="52">
        <f t="shared" si="93"/>
        <v>37.31</v>
      </c>
      <c r="M265" s="91"/>
      <c r="N265" s="53">
        <v>1391544</v>
      </c>
      <c r="O265" s="54">
        <v>3.4000000000000002E-2</v>
      </c>
      <c r="P265" s="28">
        <f t="shared" si="94"/>
        <v>1438856</v>
      </c>
      <c r="Q265" s="55">
        <f t="shared" si="95"/>
        <v>42.213137760070069</v>
      </c>
      <c r="R265" s="55">
        <f t="shared" si="96"/>
        <v>0</v>
      </c>
      <c r="S265" s="56">
        <f t="shared" si="97"/>
        <v>0</v>
      </c>
      <c r="T265" s="28">
        <f t="shared" si="98"/>
        <v>0</v>
      </c>
      <c r="U265" s="57">
        <f t="shared" si="99"/>
        <v>167134</v>
      </c>
      <c r="V265" s="57" t="e">
        <f t="shared" si="85"/>
        <v>#REF!</v>
      </c>
      <c r="W265" s="57">
        <f t="shared" si="100"/>
        <v>0</v>
      </c>
      <c r="X265" s="50" t="e">
        <f t="shared" si="101"/>
        <v>#REF!</v>
      </c>
      <c r="Y265" s="58" t="e">
        <f t="shared" si="102"/>
        <v>#REF!</v>
      </c>
      <c r="AA265" s="28">
        <f t="shared" si="103"/>
        <v>0</v>
      </c>
      <c r="AB265" s="28">
        <f t="shared" si="104"/>
        <v>0</v>
      </c>
      <c r="AC265" s="28" t="e">
        <f t="shared" si="105"/>
        <v>#REF!</v>
      </c>
      <c r="AD265" s="55" t="e">
        <f t="shared" si="106"/>
        <v>#REF!</v>
      </c>
      <c r="AG265" s="61" t="str">
        <f t="shared" si="107"/>
        <v>256</v>
      </c>
      <c r="AH265" s="62" t="str">
        <f t="shared" si="108"/>
        <v>Russell</v>
      </c>
      <c r="AI265" s="63">
        <f t="shared" si="109"/>
        <v>0.37309762741033037</v>
      </c>
      <c r="AJ265" s="64">
        <f t="shared" si="86"/>
        <v>37.31</v>
      </c>
      <c r="AK265" s="63">
        <f t="shared" si="110"/>
        <v>3.4000000000000002E-2</v>
      </c>
      <c r="AL265" s="57" t="e">
        <f t="shared" si="87"/>
        <v>#REF!</v>
      </c>
      <c r="AM265" s="65" t="e">
        <f t="shared" si="111"/>
        <v>#REF!</v>
      </c>
      <c r="AR265" s="49"/>
    </row>
    <row r="266" spans="1:44" ht="12.75" customHeight="1" x14ac:dyDescent="0.3">
      <c r="A266" s="48">
        <v>257</v>
      </c>
      <c r="B266" s="48" t="s">
        <v>320</v>
      </c>
      <c r="C266" s="49">
        <v>1551643700</v>
      </c>
      <c r="D266" s="49">
        <f t="shared" si="88"/>
        <v>3585872.1115847849</v>
      </c>
      <c r="E266" s="59">
        <v>437683000</v>
      </c>
      <c r="F266" s="49">
        <f t="shared" si="112"/>
        <v>4896835.3431178937</v>
      </c>
      <c r="G266" s="49">
        <f t="shared" si="89"/>
        <v>8482707</v>
      </c>
      <c r="H266" s="50">
        <v>22985435.774109866</v>
      </c>
      <c r="I266" s="51">
        <f t="shared" si="90"/>
        <v>0.36904703845357056</v>
      </c>
      <c r="J266" s="28">
        <f t="shared" si="91"/>
        <v>275825229</v>
      </c>
      <c r="K266" s="28">
        <f t="shared" si="92"/>
        <v>8482707</v>
      </c>
      <c r="L266" s="52">
        <f t="shared" si="93"/>
        <v>36.9</v>
      </c>
      <c r="M266" s="91"/>
      <c r="N266" s="53">
        <v>9812113</v>
      </c>
      <c r="O266" s="54">
        <v>4.7199999999999999E-2</v>
      </c>
      <c r="P266" s="28">
        <f t="shared" si="94"/>
        <v>10275245</v>
      </c>
      <c r="Q266" s="55">
        <f t="shared" si="95"/>
        <v>44.703285597803372</v>
      </c>
      <c r="R266" s="55">
        <f t="shared" si="96"/>
        <v>0</v>
      </c>
      <c r="S266" s="56">
        <f t="shared" si="97"/>
        <v>0</v>
      </c>
      <c r="T266" s="28">
        <f t="shared" si="98"/>
        <v>0</v>
      </c>
      <c r="U266" s="57">
        <f t="shared" si="99"/>
        <v>1792538</v>
      </c>
      <c r="V266" s="57" t="e">
        <f t="shared" ref="V266:V329" si="113">MAX(U266*(V$5),0)</f>
        <v>#REF!</v>
      </c>
      <c r="W266" s="57">
        <f t="shared" si="100"/>
        <v>0</v>
      </c>
      <c r="X266" s="50" t="e">
        <f t="shared" si="101"/>
        <v>#REF!</v>
      </c>
      <c r="Y266" s="58" t="e">
        <f t="shared" si="102"/>
        <v>#REF!</v>
      </c>
      <c r="AA266" s="28">
        <f t="shared" si="103"/>
        <v>0</v>
      </c>
      <c r="AB266" s="28">
        <f t="shared" si="104"/>
        <v>0</v>
      </c>
      <c r="AC266" s="28" t="e">
        <f t="shared" si="105"/>
        <v>#REF!</v>
      </c>
      <c r="AD266" s="55" t="e">
        <f t="shared" si="106"/>
        <v>#REF!</v>
      </c>
      <c r="AG266" s="61" t="str">
        <f t="shared" si="107"/>
        <v>257</v>
      </c>
      <c r="AH266" s="62" t="str">
        <f t="shared" si="108"/>
        <v>Rutland</v>
      </c>
      <c r="AI266" s="63">
        <f t="shared" si="109"/>
        <v>0.36904703845357056</v>
      </c>
      <c r="AJ266" s="64">
        <f t="shared" ref="AJ266:AJ330" si="114">L266</f>
        <v>36.9</v>
      </c>
      <c r="AK266" s="63">
        <f t="shared" si="110"/>
        <v>4.7199999999999999E-2</v>
      </c>
      <c r="AL266" s="57" t="e">
        <f t="shared" ref="AL266:AL330" si="115">X266</f>
        <v>#REF!</v>
      </c>
      <c r="AM266" s="65" t="e">
        <f t="shared" si="111"/>
        <v>#REF!</v>
      </c>
      <c r="AR266" s="49"/>
    </row>
    <row r="267" spans="1:44" ht="12.75" customHeight="1" x14ac:dyDescent="0.3">
      <c r="A267" s="48">
        <v>258</v>
      </c>
      <c r="B267" s="48" t="s">
        <v>321</v>
      </c>
      <c r="C267" s="49">
        <v>9326697900</v>
      </c>
      <c r="D267" s="49">
        <f t="shared" ref="D267:D330" si="116">D$5*C267</f>
        <v>21554140.227415856</v>
      </c>
      <c r="E267" s="59">
        <v>1844756000</v>
      </c>
      <c r="F267" s="49">
        <f t="shared" si="112"/>
        <v>20639290.034634184</v>
      </c>
      <c r="G267" s="49">
        <f t="shared" ref="G267:G330" si="117">ROUND(D267+F267,0)</f>
        <v>42193430</v>
      </c>
      <c r="H267" s="50">
        <v>82857846.766469866</v>
      </c>
      <c r="I267" s="51">
        <f t="shared" ref="I267:I330" si="118">IF(H267=0,0,G267/H267)</f>
        <v>0.50922672561018612</v>
      </c>
      <c r="J267" s="28">
        <f t="shared" ref="J267:J330" si="119">IF(H267&lt;&gt;0,ROUND(H267*$J$9,0),G267)</f>
        <v>994294161</v>
      </c>
      <c r="K267" s="28">
        <f t="shared" ref="K267:K330" si="120">MIN(G267,J267)</f>
        <v>42193430</v>
      </c>
      <c r="L267" s="52">
        <f t="shared" ref="L267:L330" si="121">IF(H267&gt;0, ROUND((K267*100/H267), 2), 0)</f>
        <v>50.92</v>
      </c>
      <c r="M267" s="91"/>
      <c r="N267" s="53">
        <v>47626435</v>
      </c>
      <c r="O267" s="54">
        <v>3.8699999999999998E-2</v>
      </c>
      <c r="P267" s="28">
        <f t="shared" ref="P267:P330" si="122">ROUND(N267*(1+O267),0)</f>
        <v>49469578</v>
      </c>
      <c r="Q267" s="55">
        <f t="shared" ref="Q267:Q330" si="123">IF(H267=0,0,P267*100/H267)</f>
        <v>59.704155889335617</v>
      </c>
      <c r="R267" s="55">
        <f t="shared" ref="R267:R330" si="124">IF(L267&gt;Q267,L267-Q267,0)</f>
        <v>0</v>
      </c>
      <c r="S267" s="56">
        <f t="shared" ref="S267:S330" si="125">IF(AND(R267&gt;$T$4,R267&lt;=$T$5),$S$4,IF(R267&gt;$T$5,$S$5,0))</f>
        <v>0</v>
      </c>
      <c r="T267" s="28">
        <f t="shared" ref="T267:T330" si="126">ROUND(S267*N267,0)</f>
        <v>0</v>
      </c>
      <c r="U267" s="57">
        <f t="shared" ref="U267:U330" si="127">MAX(P267-K267,0)</f>
        <v>7276148</v>
      </c>
      <c r="V267" s="57" t="e">
        <f t="shared" si="113"/>
        <v>#REF!</v>
      </c>
      <c r="W267" s="57">
        <f t="shared" ref="W267:W330" si="128">IF(AND(I267&gt;1.75,$W$5=1),MAX(K267-(P267+T267),0),0)</f>
        <v>0</v>
      </c>
      <c r="X267" s="50" t="e">
        <f t="shared" ref="X267:X330" si="129">MIN(H267*12,ROUND(P267+T267-V267+W267,0))</f>
        <v>#REF!</v>
      </c>
      <c r="Y267" s="58" t="e">
        <f t="shared" ref="Y267:Y330" si="130">IF(H267=0,0,X267*100/H267)</f>
        <v>#REF!</v>
      </c>
      <c r="AA267" s="28">
        <f t="shared" ref="AA267:AA330" si="131">IF(Q267&lt;L267, P267-K267, 0)</f>
        <v>0</v>
      </c>
      <c r="AB267" s="28">
        <f t="shared" ref="AB267:AB330" si="132">-1*MAX(K267-(P267+T267+W267),0)</f>
        <v>0</v>
      </c>
      <c r="AC267" s="28" t="e">
        <f t="shared" ref="AC267:AC330" si="133">IF(Q267&gt;L267, X267-K267,0)</f>
        <v>#REF!</v>
      </c>
      <c r="AD267" s="55" t="e">
        <f t="shared" ref="AD267:AD330" si="134">Y267-L267</f>
        <v>#REF!</v>
      </c>
      <c r="AG267" s="61" t="str">
        <f t="shared" ref="AG267:AG330" si="135">TEXT(A267,"000")</f>
        <v>258</v>
      </c>
      <c r="AH267" s="62" t="str">
        <f t="shared" ref="AH267:AH330" si="136">B267</f>
        <v>Salem</v>
      </c>
      <c r="AI267" s="63">
        <f t="shared" ref="AI267:AI330" si="137">I267</f>
        <v>0.50922672561018612</v>
      </c>
      <c r="AJ267" s="64">
        <f t="shared" si="114"/>
        <v>50.92</v>
      </c>
      <c r="AK267" s="63">
        <f t="shared" ref="AK267:AK330" si="138">O267</f>
        <v>3.8699999999999998E-2</v>
      </c>
      <c r="AL267" s="57" t="e">
        <f t="shared" si="115"/>
        <v>#REF!</v>
      </c>
      <c r="AM267" s="65" t="e">
        <f t="shared" ref="AM267:AM330" si="139">AD267</f>
        <v>#REF!</v>
      </c>
      <c r="AR267" s="49"/>
    </row>
    <row r="268" spans="1:44" ht="12.75" customHeight="1" x14ac:dyDescent="0.3">
      <c r="A268" s="48">
        <v>259</v>
      </c>
      <c r="B268" s="48" t="s">
        <v>322</v>
      </c>
      <c r="C268" s="49">
        <v>2730710800</v>
      </c>
      <c r="D268" s="49">
        <f t="shared" si="116"/>
        <v>6310714.0527966423</v>
      </c>
      <c r="E268" s="59">
        <v>456447000</v>
      </c>
      <c r="F268" s="49">
        <f t="shared" ref="F268:F331" si="140">E268*F$5</f>
        <v>5106768.601613801</v>
      </c>
      <c r="G268" s="49">
        <f t="shared" si="117"/>
        <v>11417483</v>
      </c>
      <c r="H268" s="50">
        <v>12658585.270954065</v>
      </c>
      <c r="I268" s="51">
        <f t="shared" si="118"/>
        <v>0.90195568901353818</v>
      </c>
      <c r="J268" s="28">
        <f t="shared" si="119"/>
        <v>151903023</v>
      </c>
      <c r="K268" s="28">
        <f t="shared" si="120"/>
        <v>11417483</v>
      </c>
      <c r="L268" s="52">
        <f t="shared" si="121"/>
        <v>90.2</v>
      </c>
      <c r="M268" s="91"/>
      <c r="N268" s="53">
        <v>10252782</v>
      </c>
      <c r="O268" s="54">
        <v>4.2700000000000002E-2</v>
      </c>
      <c r="P268" s="28">
        <f t="shared" si="122"/>
        <v>10690576</v>
      </c>
      <c r="Q268" s="55">
        <f t="shared" si="123"/>
        <v>84.45316574617712</v>
      </c>
      <c r="R268" s="55">
        <f t="shared" si="124"/>
        <v>5.7468342538228825</v>
      </c>
      <c r="S268" s="56">
        <f t="shared" si="125"/>
        <v>0.01</v>
      </c>
      <c r="T268" s="28">
        <f t="shared" si="126"/>
        <v>102528</v>
      </c>
      <c r="U268" s="57">
        <f t="shared" si="127"/>
        <v>0</v>
      </c>
      <c r="V268" s="57" t="e">
        <f t="shared" si="113"/>
        <v>#REF!</v>
      </c>
      <c r="W268" s="57">
        <f t="shared" si="128"/>
        <v>0</v>
      </c>
      <c r="X268" s="50" t="e">
        <f t="shared" si="129"/>
        <v>#REF!</v>
      </c>
      <c r="Y268" s="58" t="e">
        <f t="shared" si="130"/>
        <v>#REF!</v>
      </c>
      <c r="AA268" s="28">
        <f t="shared" si="131"/>
        <v>-726907</v>
      </c>
      <c r="AB268" s="28">
        <f t="shared" si="132"/>
        <v>-624379</v>
      </c>
      <c r="AC268" s="28">
        <f t="shared" si="133"/>
        <v>0</v>
      </c>
      <c r="AD268" s="55" t="e">
        <f t="shared" si="134"/>
        <v>#REF!</v>
      </c>
      <c r="AG268" s="61" t="str">
        <f t="shared" si="135"/>
        <v>259</v>
      </c>
      <c r="AH268" s="62" t="str">
        <f t="shared" si="136"/>
        <v>Salisbury</v>
      </c>
      <c r="AI268" s="63">
        <f t="shared" si="137"/>
        <v>0.90195568901353818</v>
      </c>
      <c r="AJ268" s="64">
        <f t="shared" si="114"/>
        <v>90.2</v>
      </c>
      <c r="AK268" s="63">
        <f t="shared" si="138"/>
        <v>4.2700000000000002E-2</v>
      </c>
      <c r="AL268" s="57" t="e">
        <f t="shared" si="115"/>
        <v>#REF!</v>
      </c>
      <c r="AM268" s="65" t="e">
        <f t="shared" si="139"/>
        <v>#REF!</v>
      </c>
      <c r="AR268" s="49"/>
    </row>
    <row r="269" spans="1:44" ht="12.75" customHeight="1" x14ac:dyDescent="0.3">
      <c r="A269" s="48">
        <v>260</v>
      </c>
      <c r="B269" s="48" t="s">
        <v>323</v>
      </c>
      <c r="C269" s="49">
        <v>345228600</v>
      </c>
      <c r="D269" s="49">
        <f t="shared" si="116"/>
        <v>797828.52781309211</v>
      </c>
      <c r="E269" s="59">
        <v>28351000</v>
      </c>
      <c r="F269" s="49">
        <f t="shared" si="140"/>
        <v>317193.44551361469</v>
      </c>
      <c r="G269" s="49">
        <f t="shared" si="117"/>
        <v>1115022</v>
      </c>
      <c r="H269" s="50">
        <v>1339562.4058028425</v>
      </c>
      <c r="I269" s="51">
        <f t="shared" si="118"/>
        <v>0.83237779380030585</v>
      </c>
      <c r="J269" s="28">
        <f t="shared" si="119"/>
        <v>16074749</v>
      </c>
      <c r="K269" s="28">
        <f t="shared" si="120"/>
        <v>1115022</v>
      </c>
      <c r="L269" s="52">
        <f t="shared" si="121"/>
        <v>83.24</v>
      </c>
      <c r="M269" s="91"/>
      <c r="N269" s="53">
        <v>964037</v>
      </c>
      <c r="O269" s="54">
        <v>3.5499999999999997E-2</v>
      </c>
      <c r="P269" s="28">
        <f t="shared" si="122"/>
        <v>998260</v>
      </c>
      <c r="Q269" s="55">
        <f t="shared" si="123"/>
        <v>74.521350828870936</v>
      </c>
      <c r="R269" s="55">
        <f t="shared" si="124"/>
        <v>8.7186491711290586</v>
      </c>
      <c r="S269" s="56">
        <f t="shared" si="125"/>
        <v>0.02</v>
      </c>
      <c r="T269" s="28">
        <f t="shared" si="126"/>
        <v>19281</v>
      </c>
      <c r="U269" s="57">
        <f t="shared" si="127"/>
        <v>0</v>
      </c>
      <c r="V269" s="57" t="e">
        <f t="shared" si="113"/>
        <v>#REF!</v>
      </c>
      <c r="W269" s="57">
        <f t="shared" si="128"/>
        <v>0</v>
      </c>
      <c r="X269" s="50" t="e">
        <f t="shared" si="129"/>
        <v>#REF!</v>
      </c>
      <c r="Y269" s="58" t="e">
        <f t="shared" si="130"/>
        <v>#REF!</v>
      </c>
      <c r="AA269" s="28">
        <f t="shared" si="131"/>
        <v>-116762</v>
      </c>
      <c r="AB269" s="28">
        <f t="shared" si="132"/>
        <v>-97481</v>
      </c>
      <c r="AC269" s="28">
        <f t="shared" si="133"/>
        <v>0</v>
      </c>
      <c r="AD269" s="55" t="e">
        <f t="shared" si="134"/>
        <v>#REF!</v>
      </c>
      <c r="AG269" s="61" t="str">
        <f t="shared" si="135"/>
        <v>260</v>
      </c>
      <c r="AH269" s="62" t="str">
        <f t="shared" si="136"/>
        <v>Sandisfield</v>
      </c>
      <c r="AI269" s="63">
        <f t="shared" si="137"/>
        <v>0.83237779380030585</v>
      </c>
      <c r="AJ269" s="64">
        <f t="shared" si="114"/>
        <v>83.24</v>
      </c>
      <c r="AK269" s="63">
        <f t="shared" si="138"/>
        <v>3.5499999999999997E-2</v>
      </c>
      <c r="AL269" s="57" t="e">
        <f t="shared" si="115"/>
        <v>#REF!</v>
      </c>
      <c r="AM269" s="65" t="e">
        <f t="shared" si="139"/>
        <v>#REF!</v>
      </c>
      <c r="AR269" s="49"/>
    </row>
    <row r="270" spans="1:44" ht="12.75" customHeight="1" x14ac:dyDescent="0.3">
      <c r="A270" s="48">
        <v>261</v>
      </c>
      <c r="B270" s="48" t="s">
        <v>324</v>
      </c>
      <c r="C270" s="49">
        <v>7579755600</v>
      </c>
      <c r="D270" s="49">
        <f t="shared" si="116"/>
        <v>17516930.090760268</v>
      </c>
      <c r="E270" s="59">
        <v>1134185000</v>
      </c>
      <c r="F270" s="49">
        <f t="shared" si="140"/>
        <v>12689360.093113437</v>
      </c>
      <c r="G270" s="49">
        <f t="shared" si="117"/>
        <v>30206290</v>
      </c>
      <c r="H270" s="50">
        <v>33241900.55347852</v>
      </c>
      <c r="I270" s="51">
        <f t="shared" si="118"/>
        <v>0.90868119743650255</v>
      </c>
      <c r="J270" s="28">
        <f t="shared" si="119"/>
        <v>398902807</v>
      </c>
      <c r="K270" s="28">
        <f t="shared" si="120"/>
        <v>30206290</v>
      </c>
      <c r="L270" s="52">
        <f t="shared" si="121"/>
        <v>90.87</v>
      </c>
      <c r="M270" s="91"/>
      <c r="N270" s="53">
        <v>27068665</v>
      </c>
      <c r="O270" s="54">
        <v>4.3700000000000003E-2</v>
      </c>
      <c r="P270" s="28">
        <f t="shared" si="122"/>
        <v>28251566</v>
      </c>
      <c r="Q270" s="55">
        <f t="shared" si="123"/>
        <v>84.987818174083557</v>
      </c>
      <c r="R270" s="55">
        <f t="shared" si="124"/>
        <v>5.8821818259164473</v>
      </c>
      <c r="S270" s="56">
        <f t="shared" si="125"/>
        <v>0.01</v>
      </c>
      <c r="T270" s="28">
        <f t="shared" si="126"/>
        <v>270687</v>
      </c>
      <c r="U270" s="57">
        <f t="shared" si="127"/>
        <v>0</v>
      </c>
      <c r="V270" s="57" t="e">
        <f t="shared" si="113"/>
        <v>#REF!</v>
      </c>
      <c r="W270" s="57">
        <f t="shared" si="128"/>
        <v>0</v>
      </c>
      <c r="X270" s="50" t="e">
        <f t="shared" si="129"/>
        <v>#REF!</v>
      </c>
      <c r="Y270" s="58" t="e">
        <f t="shared" si="130"/>
        <v>#REF!</v>
      </c>
      <c r="AA270" s="28">
        <f t="shared" si="131"/>
        <v>-1954724</v>
      </c>
      <c r="AB270" s="28">
        <f t="shared" si="132"/>
        <v>-1684037</v>
      </c>
      <c r="AC270" s="28">
        <f t="shared" si="133"/>
        <v>0</v>
      </c>
      <c r="AD270" s="55" t="e">
        <f t="shared" si="134"/>
        <v>#REF!</v>
      </c>
      <c r="AG270" s="61" t="str">
        <f t="shared" si="135"/>
        <v>261</v>
      </c>
      <c r="AH270" s="62" t="str">
        <f t="shared" si="136"/>
        <v>Sandwich</v>
      </c>
      <c r="AI270" s="63">
        <f t="shared" si="137"/>
        <v>0.90868119743650255</v>
      </c>
      <c r="AJ270" s="64">
        <f t="shared" si="114"/>
        <v>90.87</v>
      </c>
      <c r="AK270" s="63">
        <f t="shared" si="138"/>
        <v>4.3700000000000003E-2</v>
      </c>
      <c r="AL270" s="57" t="e">
        <f t="shared" si="115"/>
        <v>#REF!</v>
      </c>
      <c r="AM270" s="65" t="e">
        <f t="shared" si="139"/>
        <v>#REF!</v>
      </c>
      <c r="AR270" s="49"/>
    </row>
    <row r="271" spans="1:44" ht="12.75" customHeight="1" x14ac:dyDescent="0.3">
      <c r="A271" s="48">
        <v>262</v>
      </c>
      <c r="B271" s="48" t="s">
        <v>325</v>
      </c>
      <c r="C271" s="49">
        <v>7452151000</v>
      </c>
      <c r="D271" s="49">
        <f t="shared" si="116"/>
        <v>17222033.925841782</v>
      </c>
      <c r="E271" s="59">
        <v>1287144000</v>
      </c>
      <c r="F271" s="49">
        <f t="shared" si="140"/>
        <v>14400678.643863568</v>
      </c>
      <c r="G271" s="49">
        <f t="shared" si="117"/>
        <v>31622713</v>
      </c>
      <c r="H271" s="50">
        <v>53675222.24039194</v>
      </c>
      <c r="I271" s="51">
        <f t="shared" si="118"/>
        <v>0.58914917684687518</v>
      </c>
      <c r="J271" s="28">
        <f t="shared" si="119"/>
        <v>644102667</v>
      </c>
      <c r="K271" s="28">
        <f t="shared" si="120"/>
        <v>31622713</v>
      </c>
      <c r="L271" s="52">
        <f t="shared" si="121"/>
        <v>58.91</v>
      </c>
      <c r="M271" s="91"/>
      <c r="N271" s="53">
        <v>34337761</v>
      </c>
      <c r="O271" s="54">
        <v>4.5400000000000003E-2</v>
      </c>
      <c r="P271" s="28">
        <f t="shared" si="122"/>
        <v>35896695</v>
      </c>
      <c r="Q271" s="55">
        <f t="shared" si="123"/>
        <v>66.877589885388204</v>
      </c>
      <c r="R271" s="55">
        <f t="shared" si="124"/>
        <v>0</v>
      </c>
      <c r="S271" s="56">
        <f t="shared" si="125"/>
        <v>0</v>
      </c>
      <c r="T271" s="28">
        <f t="shared" si="126"/>
        <v>0</v>
      </c>
      <c r="U271" s="57">
        <f t="shared" si="127"/>
        <v>4273982</v>
      </c>
      <c r="V271" s="57" t="e">
        <f t="shared" si="113"/>
        <v>#REF!</v>
      </c>
      <c r="W271" s="57">
        <f t="shared" si="128"/>
        <v>0</v>
      </c>
      <c r="X271" s="50" t="e">
        <f t="shared" si="129"/>
        <v>#REF!</v>
      </c>
      <c r="Y271" s="58" t="e">
        <f t="shared" si="130"/>
        <v>#REF!</v>
      </c>
      <c r="AA271" s="28">
        <f t="shared" si="131"/>
        <v>0</v>
      </c>
      <c r="AB271" s="28">
        <f t="shared" si="132"/>
        <v>0</v>
      </c>
      <c r="AC271" s="28" t="e">
        <f t="shared" si="133"/>
        <v>#REF!</v>
      </c>
      <c r="AD271" s="55" t="e">
        <f t="shared" si="134"/>
        <v>#REF!</v>
      </c>
      <c r="AG271" s="61" t="str">
        <f t="shared" si="135"/>
        <v>262</v>
      </c>
      <c r="AH271" s="62" t="str">
        <f t="shared" si="136"/>
        <v>Saugus</v>
      </c>
      <c r="AI271" s="63">
        <f t="shared" si="137"/>
        <v>0.58914917684687518</v>
      </c>
      <c r="AJ271" s="64">
        <f t="shared" si="114"/>
        <v>58.91</v>
      </c>
      <c r="AK271" s="63">
        <f t="shared" si="138"/>
        <v>4.5400000000000003E-2</v>
      </c>
      <c r="AL271" s="57" t="e">
        <f t="shared" si="115"/>
        <v>#REF!</v>
      </c>
      <c r="AM271" s="65" t="e">
        <f t="shared" si="139"/>
        <v>#REF!</v>
      </c>
      <c r="AR271" s="49"/>
    </row>
    <row r="272" spans="1:44" ht="12.75" customHeight="1" x14ac:dyDescent="0.3">
      <c r="A272" s="48">
        <v>263</v>
      </c>
      <c r="B272" s="48" t="s">
        <v>326</v>
      </c>
      <c r="C272" s="49">
        <v>99612700</v>
      </c>
      <c r="D272" s="49">
        <f t="shared" si="116"/>
        <v>230206.4596979717</v>
      </c>
      <c r="E272" s="59">
        <v>23778000</v>
      </c>
      <c r="F272" s="49">
        <f t="shared" si="140"/>
        <v>266030.32511808153</v>
      </c>
      <c r="G272" s="49">
        <f t="shared" si="117"/>
        <v>496237</v>
      </c>
      <c r="H272" s="50">
        <v>895312.61554281134</v>
      </c>
      <c r="I272" s="51">
        <f t="shared" si="118"/>
        <v>0.55426115011139521</v>
      </c>
      <c r="J272" s="28">
        <f t="shared" si="119"/>
        <v>10743751</v>
      </c>
      <c r="K272" s="28">
        <f t="shared" si="120"/>
        <v>496237</v>
      </c>
      <c r="L272" s="52">
        <f t="shared" si="121"/>
        <v>55.43</v>
      </c>
      <c r="M272" s="91"/>
      <c r="N272" s="53">
        <v>590290</v>
      </c>
      <c r="O272" s="54">
        <v>4.2599999999999999E-2</v>
      </c>
      <c r="P272" s="28">
        <f t="shared" si="122"/>
        <v>615436</v>
      </c>
      <c r="Q272" s="55">
        <f t="shared" si="123"/>
        <v>68.739788685639439</v>
      </c>
      <c r="R272" s="55">
        <f t="shared" si="124"/>
        <v>0</v>
      </c>
      <c r="S272" s="56">
        <f t="shared" si="125"/>
        <v>0</v>
      </c>
      <c r="T272" s="28">
        <f t="shared" si="126"/>
        <v>0</v>
      </c>
      <c r="U272" s="57">
        <f t="shared" si="127"/>
        <v>119199</v>
      </c>
      <c r="V272" s="57" t="e">
        <f t="shared" si="113"/>
        <v>#REF!</v>
      </c>
      <c r="W272" s="57">
        <f t="shared" si="128"/>
        <v>0</v>
      </c>
      <c r="X272" s="50" t="e">
        <f t="shared" si="129"/>
        <v>#REF!</v>
      </c>
      <c r="Y272" s="58" t="e">
        <f t="shared" si="130"/>
        <v>#REF!</v>
      </c>
      <c r="AA272" s="28">
        <f t="shared" si="131"/>
        <v>0</v>
      </c>
      <c r="AB272" s="28">
        <f t="shared" si="132"/>
        <v>0</v>
      </c>
      <c r="AC272" s="28" t="e">
        <f t="shared" si="133"/>
        <v>#REF!</v>
      </c>
      <c r="AD272" s="55" t="e">
        <f t="shared" si="134"/>
        <v>#REF!</v>
      </c>
      <c r="AG272" s="61" t="str">
        <f t="shared" si="135"/>
        <v>263</v>
      </c>
      <c r="AH272" s="62" t="str">
        <f t="shared" si="136"/>
        <v>Savoy</v>
      </c>
      <c r="AI272" s="63">
        <f t="shared" si="137"/>
        <v>0.55426115011139521</v>
      </c>
      <c r="AJ272" s="64">
        <f t="shared" si="114"/>
        <v>55.43</v>
      </c>
      <c r="AK272" s="63">
        <f t="shared" si="138"/>
        <v>4.2599999999999999E-2</v>
      </c>
      <c r="AL272" s="57" t="e">
        <f t="shared" si="115"/>
        <v>#REF!</v>
      </c>
      <c r="AM272" s="65" t="e">
        <f t="shared" si="139"/>
        <v>#REF!</v>
      </c>
      <c r="AR272" s="49"/>
    </row>
    <row r="273" spans="1:44" ht="12.75" customHeight="1" x14ac:dyDescent="0.3">
      <c r="A273" s="48">
        <v>264</v>
      </c>
      <c r="B273" s="48" t="s">
        <v>327</v>
      </c>
      <c r="C273" s="49">
        <v>8314552400</v>
      </c>
      <c r="D273" s="49">
        <f t="shared" si="116"/>
        <v>19215056.634116672</v>
      </c>
      <c r="E273" s="59">
        <v>1890550000</v>
      </c>
      <c r="F273" s="49">
        <f t="shared" si="140"/>
        <v>21151637.276137147</v>
      </c>
      <c r="G273" s="49">
        <f t="shared" si="117"/>
        <v>40366694</v>
      </c>
      <c r="H273" s="50">
        <v>37000232.093628041</v>
      </c>
      <c r="I273" s="51">
        <f t="shared" si="118"/>
        <v>1.0909848861989087</v>
      </c>
      <c r="J273" s="28">
        <f t="shared" si="119"/>
        <v>444002785</v>
      </c>
      <c r="K273" s="28">
        <f t="shared" si="120"/>
        <v>40366694</v>
      </c>
      <c r="L273" s="52">
        <f t="shared" si="121"/>
        <v>109.1</v>
      </c>
      <c r="M273" s="91"/>
      <c r="N273" s="53">
        <v>29847319</v>
      </c>
      <c r="O273" s="54">
        <v>4.8000000000000001E-2</v>
      </c>
      <c r="P273" s="28">
        <f t="shared" si="122"/>
        <v>31279990</v>
      </c>
      <c r="Q273" s="55">
        <f t="shared" si="123"/>
        <v>84.539983211042752</v>
      </c>
      <c r="R273" s="55">
        <f t="shared" si="124"/>
        <v>24.560016788957242</v>
      </c>
      <c r="S273" s="56">
        <f t="shared" si="125"/>
        <v>0.02</v>
      </c>
      <c r="T273" s="28">
        <f t="shared" si="126"/>
        <v>596946</v>
      </c>
      <c r="U273" s="57">
        <f t="shared" si="127"/>
        <v>0</v>
      </c>
      <c r="V273" s="57" t="e">
        <f t="shared" si="113"/>
        <v>#REF!</v>
      </c>
      <c r="W273" s="57">
        <f t="shared" si="128"/>
        <v>0</v>
      </c>
      <c r="X273" s="50" t="e">
        <f t="shared" si="129"/>
        <v>#REF!</v>
      </c>
      <c r="Y273" s="58" t="e">
        <f t="shared" si="130"/>
        <v>#REF!</v>
      </c>
      <c r="AA273" s="28">
        <f t="shared" si="131"/>
        <v>-9086704</v>
      </c>
      <c r="AB273" s="28">
        <f t="shared" si="132"/>
        <v>-8489758</v>
      </c>
      <c r="AC273" s="28">
        <f t="shared" si="133"/>
        <v>0</v>
      </c>
      <c r="AD273" s="55" t="e">
        <f t="shared" si="134"/>
        <v>#REF!</v>
      </c>
      <c r="AG273" s="61" t="str">
        <f t="shared" si="135"/>
        <v>264</v>
      </c>
      <c r="AH273" s="62" t="str">
        <f t="shared" si="136"/>
        <v>Scituate</v>
      </c>
      <c r="AI273" s="63">
        <f t="shared" si="137"/>
        <v>1.0909848861989087</v>
      </c>
      <c r="AJ273" s="64">
        <f t="shared" si="114"/>
        <v>109.1</v>
      </c>
      <c r="AK273" s="63">
        <f t="shared" si="138"/>
        <v>4.8000000000000001E-2</v>
      </c>
      <c r="AL273" s="57" t="e">
        <f t="shared" si="115"/>
        <v>#REF!</v>
      </c>
      <c r="AM273" s="65" t="e">
        <f t="shared" si="139"/>
        <v>#REF!</v>
      </c>
      <c r="AR273" s="49"/>
    </row>
    <row r="274" spans="1:44" ht="12.75" customHeight="1" x14ac:dyDescent="0.3">
      <c r="A274" s="48">
        <v>265</v>
      </c>
      <c r="B274" s="48" t="s">
        <v>328</v>
      </c>
      <c r="C274" s="49">
        <v>3539110000</v>
      </c>
      <c r="D274" s="49">
        <f t="shared" si="116"/>
        <v>8178936.8582689622</v>
      </c>
      <c r="E274" s="59">
        <v>740534000</v>
      </c>
      <c r="F274" s="49">
        <f t="shared" si="140"/>
        <v>8285158.5827653036</v>
      </c>
      <c r="G274" s="49">
        <f t="shared" si="117"/>
        <v>16464095</v>
      </c>
      <c r="H274" s="50">
        <v>29212325.466515671</v>
      </c>
      <c r="I274" s="51">
        <f t="shared" si="118"/>
        <v>0.56360097106516904</v>
      </c>
      <c r="J274" s="28">
        <f t="shared" si="119"/>
        <v>350547906</v>
      </c>
      <c r="K274" s="28">
        <f t="shared" si="120"/>
        <v>16464095</v>
      </c>
      <c r="L274" s="52">
        <f t="shared" si="121"/>
        <v>56.36</v>
      </c>
      <c r="M274" s="91"/>
      <c r="N274" s="53">
        <v>20744276</v>
      </c>
      <c r="O274" s="54">
        <v>4.5999999999999999E-2</v>
      </c>
      <c r="P274" s="28">
        <f t="shared" si="122"/>
        <v>21698513</v>
      </c>
      <c r="Q274" s="55">
        <f t="shared" si="123"/>
        <v>74.278622648072641</v>
      </c>
      <c r="R274" s="55">
        <f t="shared" si="124"/>
        <v>0</v>
      </c>
      <c r="S274" s="56">
        <f t="shared" si="125"/>
        <v>0</v>
      </c>
      <c r="T274" s="28">
        <f t="shared" si="126"/>
        <v>0</v>
      </c>
      <c r="U274" s="57">
        <f t="shared" si="127"/>
        <v>5234418</v>
      </c>
      <c r="V274" s="57" t="e">
        <f t="shared" si="113"/>
        <v>#REF!</v>
      </c>
      <c r="W274" s="57">
        <f t="shared" si="128"/>
        <v>0</v>
      </c>
      <c r="X274" s="50" t="e">
        <f t="shared" si="129"/>
        <v>#REF!</v>
      </c>
      <c r="Y274" s="58" t="e">
        <f t="shared" si="130"/>
        <v>#REF!</v>
      </c>
      <c r="AA274" s="28">
        <f t="shared" si="131"/>
        <v>0</v>
      </c>
      <c r="AB274" s="28">
        <f t="shared" si="132"/>
        <v>0</v>
      </c>
      <c r="AC274" s="28" t="e">
        <f t="shared" si="133"/>
        <v>#REF!</v>
      </c>
      <c r="AD274" s="55" t="e">
        <f t="shared" si="134"/>
        <v>#REF!</v>
      </c>
      <c r="AG274" s="61" t="str">
        <f t="shared" si="135"/>
        <v>265</v>
      </c>
      <c r="AH274" s="62" t="str">
        <f t="shared" si="136"/>
        <v>Seekonk</v>
      </c>
      <c r="AI274" s="63">
        <f t="shared" si="137"/>
        <v>0.56360097106516904</v>
      </c>
      <c r="AJ274" s="64">
        <f t="shared" si="114"/>
        <v>56.36</v>
      </c>
      <c r="AK274" s="63">
        <f t="shared" si="138"/>
        <v>4.5999999999999999E-2</v>
      </c>
      <c r="AL274" s="57" t="e">
        <f t="shared" si="115"/>
        <v>#REF!</v>
      </c>
      <c r="AM274" s="65" t="e">
        <f t="shared" si="139"/>
        <v>#REF!</v>
      </c>
      <c r="AR274" s="49"/>
    </row>
    <row r="275" spans="1:44" ht="12.75" customHeight="1" x14ac:dyDescent="0.3">
      <c r="A275" s="48">
        <v>266</v>
      </c>
      <c r="B275" s="48" t="s">
        <v>329</v>
      </c>
      <c r="C275" s="49">
        <v>5308409500</v>
      </c>
      <c r="D275" s="49">
        <f t="shared" si="116"/>
        <v>12267814.823030399</v>
      </c>
      <c r="E275" s="59">
        <v>1633125000</v>
      </c>
      <c r="F275" s="49">
        <f t="shared" si="140"/>
        <v>18271544.06209382</v>
      </c>
      <c r="G275" s="49">
        <f t="shared" si="117"/>
        <v>30539359</v>
      </c>
      <c r="H275" s="50">
        <v>46860944.693454452</v>
      </c>
      <c r="I275" s="51">
        <f t="shared" si="118"/>
        <v>0.65170173584370239</v>
      </c>
      <c r="J275" s="28">
        <f t="shared" si="119"/>
        <v>562331336</v>
      </c>
      <c r="K275" s="28">
        <f t="shared" si="120"/>
        <v>30539359</v>
      </c>
      <c r="L275" s="52">
        <f t="shared" si="121"/>
        <v>65.17</v>
      </c>
      <c r="M275" s="91"/>
      <c r="N275" s="53">
        <v>35902323</v>
      </c>
      <c r="O275" s="54">
        <v>4.4699999999999997E-2</v>
      </c>
      <c r="P275" s="28">
        <f t="shared" si="122"/>
        <v>37507157</v>
      </c>
      <c r="Q275" s="55">
        <f t="shared" si="123"/>
        <v>80.039267764140931</v>
      </c>
      <c r="R275" s="55">
        <f t="shared" si="124"/>
        <v>0</v>
      </c>
      <c r="S275" s="56">
        <f t="shared" si="125"/>
        <v>0</v>
      </c>
      <c r="T275" s="28">
        <f t="shared" si="126"/>
        <v>0</v>
      </c>
      <c r="U275" s="57">
        <f t="shared" si="127"/>
        <v>6967798</v>
      </c>
      <c r="V275" s="57" t="e">
        <f t="shared" si="113"/>
        <v>#REF!</v>
      </c>
      <c r="W275" s="57">
        <f t="shared" si="128"/>
        <v>0</v>
      </c>
      <c r="X275" s="50" t="e">
        <f t="shared" si="129"/>
        <v>#REF!</v>
      </c>
      <c r="Y275" s="58" t="e">
        <f t="shared" si="130"/>
        <v>#REF!</v>
      </c>
      <c r="AA275" s="28">
        <f t="shared" si="131"/>
        <v>0</v>
      </c>
      <c r="AB275" s="28">
        <f t="shared" si="132"/>
        <v>0</v>
      </c>
      <c r="AC275" s="28" t="e">
        <f t="shared" si="133"/>
        <v>#REF!</v>
      </c>
      <c r="AD275" s="55" t="e">
        <f t="shared" si="134"/>
        <v>#REF!</v>
      </c>
      <c r="AG275" s="61" t="str">
        <f t="shared" si="135"/>
        <v>266</v>
      </c>
      <c r="AH275" s="62" t="str">
        <f t="shared" si="136"/>
        <v>Sharon</v>
      </c>
      <c r="AI275" s="63">
        <f t="shared" si="137"/>
        <v>0.65170173584370239</v>
      </c>
      <c r="AJ275" s="64">
        <f t="shared" si="114"/>
        <v>65.17</v>
      </c>
      <c r="AK275" s="63">
        <f t="shared" si="138"/>
        <v>4.4699999999999997E-2</v>
      </c>
      <c r="AL275" s="57" t="e">
        <f t="shared" si="115"/>
        <v>#REF!</v>
      </c>
      <c r="AM275" s="65" t="e">
        <f t="shared" si="139"/>
        <v>#REF!</v>
      </c>
      <c r="AR275" s="49"/>
    </row>
    <row r="276" spans="1:44" ht="12.75" customHeight="1" x14ac:dyDescent="0.3">
      <c r="A276" s="48">
        <v>267</v>
      </c>
      <c r="B276" s="48" t="s">
        <v>330</v>
      </c>
      <c r="C276" s="49">
        <v>955419300</v>
      </c>
      <c r="D276" s="49">
        <f t="shared" si="116"/>
        <v>2207988.48520434</v>
      </c>
      <c r="E276" s="59">
        <v>155828000</v>
      </c>
      <c r="F276" s="49">
        <f t="shared" si="140"/>
        <v>1743417.1714400037</v>
      </c>
      <c r="G276" s="49">
        <f t="shared" si="117"/>
        <v>3951406</v>
      </c>
      <c r="H276" s="50">
        <v>4930609.9452745738</v>
      </c>
      <c r="I276" s="51">
        <f t="shared" si="118"/>
        <v>0.80140308072573685</v>
      </c>
      <c r="J276" s="28">
        <f t="shared" si="119"/>
        <v>59167319</v>
      </c>
      <c r="K276" s="28">
        <f t="shared" si="120"/>
        <v>3951406</v>
      </c>
      <c r="L276" s="52">
        <f t="shared" si="121"/>
        <v>80.14</v>
      </c>
      <c r="M276" s="91"/>
      <c r="N276" s="53">
        <v>3985456</v>
      </c>
      <c r="O276" s="54">
        <v>3.9899999999999998E-2</v>
      </c>
      <c r="P276" s="28">
        <f t="shared" si="122"/>
        <v>4144476</v>
      </c>
      <c r="Q276" s="55">
        <f t="shared" si="123"/>
        <v>84.056050792904571</v>
      </c>
      <c r="R276" s="55">
        <f t="shared" si="124"/>
        <v>0</v>
      </c>
      <c r="S276" s="56">
        <f t="shared" si="125"/>
        <v>0</v>
      </c>
      <c r="T276" s="28">
        <f t="shared" si="126"/>
        <v>0</v>
      </c>
      <c r="U276" s="57">
        <f t="shared" si="127"/>
        <v>193070</v>
      </c>
      <c r="V276" s="57" t="e">
        <f t="shared" si="113"/>
        <v>#REF!</v>
      </c>
      <c r="W276" s="57">
        <f t="shared" si="128"/>
        <v>0</v>
      </c>
      <c r="X276" s="50" t="e">
        <f t="shared" si="129"/>
        <v>#REF!</v>
      </c>
      <c r="Y276" s="58" t="e">
        <f t="shared" si="130"/>
        <v>#REF!</v>
      </c>
      <c r="AA276" s="28">
        <f t="shared" si="131"/>
        <v>0</v>
      </c>
      <c r="AB276" s="28">
        <f t="shared" si="132"/>
        <v>0</v>
      </c>
      <c r="AC276" s="28" t="e">
        <f t="shared" si="133"/>
        <v>#REF!</v>
      </c>
      <c r="AD276" s="55" t="e">
        <f t="shared" si="134"/>
        <v>#REF!</v>
      </c>
      <c r="AG276" s="61" t="str">
        <f t="shared" si="135"/>
        <v>267</v>
      </c>
      <c r="AH276" s="62" t="str">
        <f t="shared" si="136"/>
        <v>Sheffield</v>
      </c>
      <c r="AI276" s="63">
        <f t="shared" si="137"/>
        <v>0.80140308072573685</v>
      </c>
      <c r="AJ276" s="64">
        <f t="shared" si="114"/>
        <v>80.14</v>
      </c>
      <c r="AK276" s="63">
        <f t="shared" si="138"/>
        <v>3.9899999999999998E-2</v>
      </c>
      <c r="AL276" s="57" t="e">
        <f t="shared" si="115"/>
        <v>#REF!</v>
      </c>
      <c r="AM276" s="65" t="e">
        <f t="shared" si="139"/>
        <v>#REF!</v>
      </c>
      <c r="AR276" s="49"/>
    </row>
    <row r="277" spans="1:44" ht="12.75" customHeight="1" x14ac:dyDescent="0.3">
      <c r="A277" s="48">
        <v>268</v>
      </c>
      <c r="B277" s="48" t="s">
        <v>331</v>
      </c>
      <c r="C277" s="49">
        <v>355710200</v>
      </c>
      <c r="D277" s="49">
        <f t="shared" si="116"/>
        <v>822051.66430041008</v>
      </c>
      <c r="E277" s="59">
        <v>48929822.5</v>
      </c>
      <c r="F277" s="49">
        <f t="shared" si="140"/>
        <v>547431.0954514686</v>
      </c>
      <c r="G277" s="49">
        <f t="shared" si="117"/>
        <v>1369483</v>
      </c>
      <c r="H277" s="50">
        <v>2434559.0660176482</v>
      </c>
      <c r="I277" s="51">
        <f t="shared" si="118"/>
        <v>0.56251787813065635</v>
      </c>
      <c r="J277" s="28">
        <f t="shared" si="119"/>
        <v>29214709</v>
      </c>
      <c r="K277" s="28">
        <f t="shared" si="120"/>
        <v>1369483</v>
      </c>
      <c r="L277" s="52">
        <f t="shared" si="121"/>
        <v>56.25</v>
      </c>
      <c r="M277" s="91"/>
      <c r="N277" s="53">
        <v>1810519</v>
      </c>
      <c r="O277" s="54">
        <v>4.130000000000001E-2</v>
      </c>
      <c r="P277" s="28">
        <f t="shared" si="122"/>
        <v>1885293</v>
      </c>
      <c r="Q277" s="55">
        <f t="shared" si="123"/>
        <v>77.43878660885747</v>
      </c>
      <c r="R277" s="55">
        <f t="shared" si="124"/>
        <v>0</v>
      </c>
      <c r="S277" s="56">
        <f t="shared" si="125"/>
        <v>0</v>
      </c>
      <c r="T277" s="28">
        <f t="shared" si="126"/>
        <v>0</v>
      </c>
      <c r="U277" s="57">
        <f t="shared" si="127"/>
        <v>515810</v>
      </c>
      <c r="V277" s="57" t="e">
        <f t="shared" si="113"/>
        <v>#REF!</v>
      </c>
      <c r="W277" s="57">
        <f t="shared" si="128"/>
        <v>0</v>
      </c>
      <c r="X277" s="50" t="e">
        <f t="shared" si="129"/>
        <v>#REF!</v>
      </c>
      <c r="Y277" s="58" t="e">
        <f t="shared" si="130"/>
        <v>#REF!</v>
      </c>
      <c r="AA277" s="28">
        <f t="shared" si="131"/>
        <v>0</v>
      </c>
      <c r="AB277" s="28">
        <f t="shared" si="132"/>
        <v>0</v>
      </c>
      <c r="AC277" s="28" t="e">
        <f t="shared" si="133"/>
        <v>#REF!</v>
      </c>
      <c r="AD277" s="55" t="e">
        <f t="shared" si="134"/>
        <v>#REF!</v>
      </c>
      <c r="AG277" s="61" t="str">
        <f t="shared" si="135"/>
        <v>268</v>
      </c>
      <c r="AH277" s="62" t="str">
        <f t="shared" si="136"/>
        <v>Shelburne</v>
      </c>
      <c r="AI277" s="63">
        <f t="shared" si="137"/>
        <v>0.56251787813065635</v>
      </c>
      <c r="AJ277" s="64">
        <f t="shared" si="114"/>
        <v>56.25</v>
      </c>
      <c r="AK277" s="63">
        <f t="shared" si="138"/>
        <v>4.130000000000001E-2</v>
      </c>
      <c r="AL277" s="57" t="e">
        <f t="shared" si="115"/>
        <v>#REF!</v>
      </c>
      <c r="AM277" s="65" t="e">
        <f t="shared" si="139"/>
        <v>#REF!</v>
      </c>
      <c r="AR277" s="49"/>
    </row>
    <row r="278" spans="1:44" ht="12.75" customHeight="1" x14ac:dyDescent="0.3">
      <c r="A278" s="48">
        <v>269</v>
      </c>
      <c r="B278" s="48" t="s">
        <v>332</v>
      </c>
      <c r="C278" s="49">
        <v>1888527100</v>
      </c>
      <c r="D278" s="49">
        <f t="shared" si="116"/>
        <v>4364414.7556955833</v>
      </c>
      <c r="E278" s="59">
        <v>1680761000</v>
      </c>
      <c r="F278" s="49">
        <f t="shared" si="140"/>
        <v>18804499.759264525</v>
      </c>
      <c r="G278" s="49">
        <f t="shared" si="117"/>
        <v>23168915</v>
      </c>
      <c r="H278" s="50">
        <v>12359055.126304008</v>
      </c>
      <c r="I278" s="51">
        <f t="shared" si="118"/>
        <v>1.8746509958264661</v>
      </c>
      <c r="J278" s="28">
        <f t="shared" si="119"/>
        <v>148308662</v>
      </c>
      <c r="K278" s="28">
        <f t="shared" si="120"/>
        <v>23168915</v>
      </c>
      <c r="L278" s="52">
        <f t="shared" si="121"/>
        <v>187.47</v>
      </c>
      <c r="M278" s="91"/>
      <c r="N278" s="53">
        <v>9863351</v>
      </c>
      <c r="O278" s="54">
        <v>3.8300000000000001E-2</v>
      </c>
      <c r="P278" s="28">
        <f t="shared" si="122"/>
        <v>10241117</v>
      </c>
      <c r="Q278" s="55">
        <f t="shared" si="123"/>
        <v>82.863268229976896</v>
      </c>
      <c r="R278" s="55">
        <f t="shared" si="124"/>
        <v>104.6067317700231</v>
      </c>
      <c r="S278" s="56">
        <f t="shared" si="125"/>
        <v>0.02</v>
      </c>
      <c r="T278" s="28">
        <f t="shared" si="126"/>
        <v>197267</v>
      </c>
      <c r="U278" s="57">
        <f t="shared" si="127"/>
        <v>0</v>
      </c>
      <c r="V278" s="57" t="e">
        <f t="shared" si="113"/>
        <v>#REF!</v>
      </c>
      <c r="W278" s="57">
        <f t="shared" si="128"/>
        <v>12730531</v>
      </c>
      <c r="X278" s="50" t="e">
        <f t="shared" si="129"/>
        <v>#REF!</v>
      </c>
      <c r="Y278" s="58" t="e">
        <f t="shared" si="130"/>
        <v>#REF!</v>
      </c>
      <c r="AA278" s="28">
        <f t="shared" si="131"/>
        <v>-12927798</v>
      </c>
      <c r="AB278" s="28">
        <f t="shared" si="132"/>
        <v>0</v>
      </c>
      <c r="AC278" s="28">
        <f t="shared" si="133"/>
        <v>0</v>
      </c>
      <c r="AD278" s="55" t="e">
        <f t="shared" si="134"/>
        <v>#REF!</v>
      </c>
      <c r="AG278" s="61" t="str">
        <f t="shared" si="135"/>
        <v>269</v>
      </c>
      <c r="AH278" s="62" t="str">
        <f t="shared" si="136"/>
        <v>Sherborn</v>
      </c>
      <c r="AI278" s="63">
        <f t="shared" si="137"/>
        <v>1.8746509958264661</v>
      </c>
      <c r="AJ278" s="64">
        <f t="shared" si="114"/>
        <v>187.47</v>
      </c>
      <c r="AK278" s="63">
        <f t="shared" si="138"/>
        <v>3.8300000000000001E-2</v>
      </c>
      <c r="AL278" s="57" t="e">
        <f t="shared" si="115"/>
        <v>#REF!</v>
      </c>
      <c r="AM278" s="65" t="e">
        <f t="shared" si="139"/>
        <v>#REF!</v>
      </c>
      <c r="AR278" s="49"/>
    </row>
    <row r="279" spans="1:44" ht="12.75" customHeight="1" x14ac:dyDescent="0.3">
      <c r="A279" s="48">
        <v>270</v>
      </c>
      <c r="B279" s="48" t="s">
        <v>333</v>
      </c>
      <c r="C279" s="49">
        <v>1083934700</v>
      </c>
      <c r="D279" s="49">
        <f t="shared" si="116"/>
        <v>2504989.5227293614</v>
      </c>
      <c r="E279" s="59">
        <v>267090000</v>
      </c>
      <c r="F279" s="49">
        <f t="shared" si="140"/>
        <v>2988226.0718222051</v>
      </c>
      <c r="G279" s="49">
        <f t="shared" si="117"/>
        <v>5493216</v>
      </c>
      <c r="H279" s="50">
        <v>11608285.075749904</v>
      </c>
      <c r="I279" s="51">
        <f t="shared" si="118"/>
        <v>0.47321511869789551</v>
      </c>
      <c r="J279" s="28">
        <f t="shared" si="119"/>
        <v>139299421</v>
      </c>
      <c r="K279" s="28">
        <f t="shared" si="120"/>
        <v>5493216</v>
      </c>
      <c r="L279" s="52">
        <f t="shared" si="121"/>
        <v>47.32</v>
      </c>
      <c r="M279" s="91"/>
      <c r="N279" s="53">
        <v>6514693</v>
      </c>
      <c r="O279" s="54">
        <v>5.67E-2</v>
      </c>
      <c r="P279" s="28">
        <f t="shared" si="122"/>
        <v>6884076</v>
      </c>
      <c r="Q279" s="55">
        <f t="shared" si="123"/>
        <v>59.303126646855574</v>
      </c>
      <c r="R279" s="55">
        <f t="shared" si="124"/>
        <v>0</v>
      </c>
      <c r="S279" s="56">
        <f t="shared" si="125"/>
        <v>0</v>
      </c>
      <c r="T279" s="28">
        <f t="shared" si="126"/>
        <v>0</v>
      </c>
      <c r="U279" s="57">
        <f t="shared" si="127"/>
        <v>1390860</v>
      </c>
      <c r="V279" s="57" t="e">
        <f t="shared" si="113"/>
        <v>#REF!</v>
      </c>
      <c r="W279" s="57">
        <f t="shared" si="128"/>
        <v>0</v>
      </c>
      <c r="X279" s="50" t="e">
        <f t="shared" si="129"/>
        <v>#REF!</v>
      </c>
      <c r="Y279" s="58" t="e">
        <f t="shared" si="130"/>
        <v>#REF!</v>
      </c>
      <c r="AA279" s="28">
        <f t="shared" si="131"/>
        <v>0</v>
      </c>
      <c r="AB279" s="28">
        <f t="shared" si="132"/>
        <v>0</v>
      </c>
      <c r="AC279" s="28" t="e">
        <f t="shared" si="133"/>
        <v>#REF!</v>
      </c>
      <c r="AD279" s="55" t="e">
        <f t="shared" si="134"/>
        <v>#REF!</v>
      </c>
      <c r="AG279" s="61" t="str">
        <f t="shared" si="135"/>
        <v>270</v>
      </c>
      <c r="AH279" s="62" t="str">
        <f t="shared" si="136"/>
        <v>Shirley</v>
      </c>
      <c r="AI279" s="63">
        <f t="shared" si="137"/>
        <v>0.47321511869789551</v>
      </c>
      <c r="AJ279" s="64">
        <f t="shared" si="114"/>
        <v>47.32</v>
      </c>
      <c r="AK279" s="63">
        <f t="shared" si="138"/>
        <v>5.67E-2</v>
      </c>
      <c r="AL279" s="57" t="e">
        <f t="shared" si="115"/>
        <v>#REF!</v>
      </c>
      <c r="AM279" s="65" t="e">
        <f t="shared" si="139"/>
        <v>#REF!</v>
      </c>
      <c r="AR279" s="49"/>
    </row>
    <row r="280" spans="1:44" ht="12.75" customHeight="1" x14ac:dyDescent="0.3">
      <c r="A280" s="48">
        <v>271</v>
      </c>
      <c r="B280" s="48" t="s">
        <v>334</v>
      </c>
      <c r="C280" s="49">
        <v>9156582700</v>
      </c>
      <c r="D280" s="49">
        <f t="shared" si="116"/>
        <v>21161001.42149239</v>
      </c>
      <c r="E280" s="59">
        <v>2810775000</v>
      </c>
      <c r="F280" s="49">
        <f t="shared" si="140"/>
        <v>31447194.342828482</v>
      </c>
      <c r="G280" s="49">
        <f t="shared" si="117"/>
        <v>52608196</v>
      </c>
      <c r="H280" s="50">
        <v>80350322.87999998</v>
      </c>
      <c r="I280" s="51">
        <f t="shared" si="118"/>
        <v>0.65473534037403003</v>
      </c>
      <c r="J280" s="28">
        <f t="shared" si="119"/>
        <v>964203875</v>
      </c>
      <c r="K280" s="28">
        <f t="shared" si="120"/>
        <v>52608196</v>
      </c>
      <c r="L280" s="52">
        <f t="shared" si="121"/>
        <v>65.47</v>
      </c>
      <c r="M280" s="91"/>
      <c r="N280" s="53">
        <v>60858729</v>
      </c>
      <c r="O280" s="54">
        <v>5.9200000000000003E-2</v>
      </c>
      <c r="P280" s="28">
        <f t="shared" si="122"/>
        <v>64461566</v>
      </c>
      <c r="Q280" s="55">
        <f t="shared" si="123"/>
        <v>80.225646505827726</v>
      </c>
      <c r="R280" s="55">
        <f t="shared" si="124"/>
        <v>0</v>
      </c>
      <c r="S280" s="56">
        <f t="shared" si="125"/>
        <v>0</v>
      </c>
      <c r="T280" s="28">
        <f t="shared" si="126"/>
        <v>0</v>
      </c>
      <c r="U280" s="57">
        <f t="shared" si="127"/>
        <v>11853370</v>
      </c>
      <c r="V280" s="57" t="e">
        <f t="shared" si="113"/>
        <v>#REF!</v>
      </c>
      <c r="W280" s="57">
        <f t="shared" si="128"/>
        <v>0</v>
      </c>
      <c r="X280" s="50" t="e">
        <f t="shared" si="129"/>
        <v>#REF!</v>
      </c>
      <c r="Y280" s="58" t="e">
        <f t="shared" si="130"/>
        <v>#REF!</v>
      </c>
      <c r="AA280" s="28">
        <f t="shared" si="131"/>
        <v>0</v>
      </c>
      <c r="AB280" s="28">
        <f t="shared" si="132"/>
        <v>0</v>
      </c>
      <c r="AC280" s="28" t="e">
        <f t="shared" si="133"/>
        <v>#REF!</v>
      </c>
      <c r="AD280" s="55" t="e">
        <f t="shared" si="134"/>
        <v>#REF!</v>
      </c>
      <c r="AG280" s="61" t="str">
        <f t="shared" si="135"/>
        <v>271</v>
      </c>
      <c r="AH280" s="62" t="str">
        <f t="shared" si="136"/>
        <v>Shrewsbury</v>
      </c>
      <c r="AI280" s="63">
        <f t="shared" si="137"/>
        <v>0.65473534037403003</v>
      </c>
      <c r="AJ280" s="64">
        <f t="shared" si="114"/>
        <v>65.47</v>
      </c>
      <c r="AK280" s="63">
        <f t="shared" si="138"/>
        <v>5.9200000000000003E-2</v>
      </c>
      <c r="AL280" s="57" t="e">
        <f t="shared" si="115"/>
        <v>#REF!</v>
      </c>
      <c r="AM280" s="65" t="e">
        <f t="shared" si="139"/>
        <v>#REF!</v>
      </c>
      <c r="AR280" s="49"/>
    </row>
    <row r="281" spans="1:44" ht="12.75" customHeight="1" x14ac:dyDescent="0.3">
      <c r="A281" s="48">
        <v>272</v>
      </c>
      <c r="B281" s="48" t="s">
        <v>335</v>
      </c>
      <c r="C281" s="49">
        <v>325438100</v>
      </c>
      <c r="D281" s="49">
        <f t="shared" si="116"/>
        <v>752092.38231505104</v>
      </c>
      <c r="E281" s="59">
        <v>57323000</v>
      </c>
      <c r="F281" s="49">
        <f t="shared" si="140"/>
        <v>641334.69285658118</v>
      </c>
      <c r="G281" s="49">
        <f t="shared" si="117"/>
        <v>1393427</v>
      </c>
      <c r="H281" s="50">
        <v>2906085.770677173</v>
      </c>
      <c r="I281" s="51">
        <f t="shared" si="118"/>
        <v>0.479485847960814</v>
      </c>
      <c r="J281" s="28">
        <f t="shared" si="119"/>
        <v>34873029</v>
      </c>
      <c r="K281" s="28">
        <f t="shared" si="120"/>
        <v>1393427</v>
      </c>
      <c r="L281" s="52">
        <f t="shared" si="121"/>
        <v>47.95</v>
      </c>
      <c r="M281" s="91"/>
      <c r="N281" s="53">
        <v>1751651</v>
      </c>
      <c r="O281" s="54">
        <v>4.2000000000000003E-2</v>
      </c>
      <c r="P281" s="28">
        <f t="shared" si="122"/>
        <v>1825220</v>
      </c>
      <c r="Q281" s="55">
        <f t="shared" si="123"/>
        <v>62.806817968579402</v>
      </c>
      <c r="R281" s="55">
        <f t="shared" si="124"/>
        <v>0</v>
      </c>
      <c r="S281" s="56">
        <f t="shared" si="125"/>
        <v>0</v>
      </c>
      <c r="T281" s="28">
        <f t="shared" si="126"/>
        <v>0</v>
      </c>
      <c r="U281" s="57">
        <f t="shared" si="127"/>
        <v>431793</v>
      </c>
      <c r="V281" s="57" t="e">
        <f t="shared" si="113"/>
        <v>#REF!</v>
      </c>
      <c r="W281" s="57">
        <f t="shared" si="128"/>
        <v>0</v>
      </c>
      <c r="X281" s="50" t="e">
        <f t="shared" si="129"/>
        <v>#REF!</v>
      </c>
      <c r="Y281" s="58" t="e">
        <f t="shared" si="130"/>
        <v>#REF!</v>
      </c>
      <c r="AA281" s="28">
        <f t="shared" si="131"/>
        <v>0</v>
      </c>
      <c r="AB281" s="28">
        <f t="shared" si="132"/>
        <v>0</v>
      </c>
      <c r="AC281" s="28" t="e">
        <f t="shared" si="133"/>
        <v>#REF!</v>
      </c>
      <c r="AD281" s="55" t="e">
        <f t="shared" si="134"/>
        <v>#REF!</v>
      </c>
      <c r="AG281" s="61" t="str">
        <f t="shared" si="135"/>
        <v>272</v>
      </c>
      <c r="AH281" s="62" t="str">
        <f t="shared" si="136"/>
        <v>Shutesbury</v>
      </c>
      <c r="AI281" s="63">
        <f t="shared" si="137"/>
        <v>0.479485847960814</v>
      </c>
      <c r="AJ281" s="64">
        <f t="shared" si="114"/>
        <v>47.95</v>
      </c>
      <c r="AK281" s="63">
        <f t="shared" si="138"/>
        <v>4.2000000000000003E-2</v>
      </c>
      <c r="AL281" s="57" t="e">
        <f t="shared" si="115"/>
        <v>#REF!</v>
      </c>
      <c r="AM281" s="65" t="e">
        <f t="shared" si="139"/>
        <v>#REF!</v>
      </c>
      <c r="AR281" s="49"/>
    </row>
    <row r="282" spans="1:44" ht="12.75" customHeight="1" x14ac:dyDescent="0.3">
      <c r="A282" s="48">
        <v>273</v>
      </c>
      <c r="B282" s="48" t="s">
        <v>336</v>
      </c>
      <c r="C282" s="49">
        <v>3532340500</v>
      </c>
      <c r="D282" s="49">
        <f t="shared" si="116"/>
        <v>8163292.441152215</v>
      </c>
      <c r="E282" s="59">
        <v>721220000</v>
      </c>
      <c r="F282" s="49">
        <f t="shared" si="140"/>
        <v>8069071.8765944475</v>
      </c>
      <c r="G282" s="49">
        <f t="shared" si="117"/>
        <v>16232364</v>
      </c>
      <c r="H282" s="50">
        <v>36586447.36515329</v>
      </c>
      <c r="I282" s="51">
        <f t="shared" si="118"/>
        <v>0.44367150048737697</v>
      </c>
      <c r="J282" s="28">
        <f t="shared" si="119"/>
        <v>439037368</v>
      </c>
      <c r="K282" s="28">
        <f t="shared" si="120"/>
        <v>16232364</v>
      </c>
      <c r="L282" s="52">
        <f t="shared" si="121"/>
        <v>44.37</v>
      </c>
      <c r="M282" s="91"/>
      <c r="N282" s="53">
        <v>18560062</v>
      </c>
      <c r="O282" s="54">
        <v>4.3900000000000008E-2</v>
      </c>
      <c r="P282" s="28">
        <f t="shared" si="122"/>
        <v>19374849</v>
      </c>
      <c r="Q282" s="55">
        <f t="shared" si="123"/>
        <v>52.956355140547338</v>
      </c>
      <c r="R282" s="55">
        <f t="shared" si="124"/>
        <v>0</v>
      </c>
      <c r="S282" s="56">
        <f t="shared" si="125"/>
        <v>0</v>
      </c>
      <c r="T282" s="28">
        <f t="shared" si="126"/>
        <v>0</v>
      </c>
      <c r="U282" s="57">
        <f t="shared" si="127"/>
        <v>3142485</v>
      </c>
      <c r="V282" s="57" t="e">
        <f t="shared" si="113"/>
        <v>#REF!</v>
      </c>
      <c r="W282" s="57">
        <f t="shared" si="128"/>
        <v>0</v>
      </c>
      <c r="X282" s="50" t="e">
        <f t="shared" si="129"/>
        <v>#REF!</v>
      </c>
      <c r="Y282" s="58" t="e">
        <f t="shared" si="130"/>
        <v>#REF!</v>
      </c>
      <c r="AA282" s="28">
        <f t="shared" si="131"/>
        <v>0</v>
      </c>
      <c r="AB282" s="28">
        <f t="shared" si="132"/>
        <v>0</v>
      </c>
      <c r="AC282" s="28" t="e">
        <f t="shared" si="133"/>
        <v>#REF!</v>
      </c>
      <c r="AD282" s="55" t="e">
        <f t="shared" si="134"/>
        <v>#REF!</v>
      </c>
      <c r="AG282" s="61" t="str">
        <f t="shared" si="135"/>
        <v>273</v>
      </c>
      <c r="AH282" s="62" t="str">
        <f t="shared" si="136"/>
        <v>Somerset</v>
      </c>
      <c r="AI282" s="63">
        <f t="shared" si="137"/>
        <v>0.44367150048737697</v>
      </c>
      <c r="AJ282" s="64">
        <f t="shared" si="114"/>
        <v>44.37</v>
      </c>
      <c r="AK282" s="63">
        <f t="shared" si="138"/>
        <v>4.3900000000000008E-2</v>
      </c>
      <c r="AL282" s="57" t="e">
        <f t="shared" si="115"/>
        <v>#REF!</v>
      </c>
      <c r="AM282" s="65" t="e">
        <f t="shared" si="139"/>
        <v>#REF!</v>
      </c>
      <c r="AR282" s="49"/>
    </row>
    <row r="283" spans="1:44" ht="12.75" customHeight="1" x14ac:dyDescent="0.3">
      <c r="A283" s="48">
        <v>274</v>
      </c>
      <c r="B283" s="48" t="s">
        <v>337</v>
      </c>
      <c r="C283" s="49">
        <v>26765865600</v>
      </c>
      <c r="D283" s="49">
        <f t="shared" si="116"/>
        <v>61856321.137041032</v>
      </c>
      <c r="E283" s="59">
        <v>4777149000</v>
      </c>
      <c r="F283" s="49">
        <f t="shared" si="140"/>
        <v>53447157.103520818</v>
      </c>
      <c r="G283" s="49">
        <f t="shared" si="117"/>
        <v>115303478</v>
      </c>
      <c r="H283" s="50">
        <v>95463549.588399991</v>
      </c>
      <c r="I283" s="51">
        <f t="shared" si="118"/>
        <v>1.2078272649313975</v>
      </c>
      <c r="J283" s="28">
        <f t="shared" si="119"/>
        <v>1145562595</v>
      </c>
      <c r="K283" s="28">
        <f t="shared" si="120"/>
        <v>115303478</v>
      </c>
      <c r="L283" s="52">
        <f t="shared" si="121"/>
        <v>120.78</v>
      </c>
      <c r="M283" s="91"/>
      <c r="N283" s="53">
        <v>76125804</v>
      </c>
      <c r="O283" s="54">
        <v>8.4900000000000003E-2</v>
      </c>
      <c r="P283" s="28">
        <f t="shared" si="122"/>
        <v>82588885</v>
      </c>
      <c r="Q283" s="55">
        <f t="shared" si="123"/>
        <v>86.513528311161366</v>
      </c>
      <c r="R283" s="55">
        <f t="shared" si="124"/>
        <v>34.266471688838635</v>
      </c>
      <c r="S283" s="56">
        <f t="shared" si="125"/>
        <v>0.02</v>
      </c>
      <c r="T283" s="28">
        <f t="shared" si="126"/>
        <v>1522516</v>
      </c>
      <c r="U283" s="57">
        <f t="shared" si="127"/>
        <v>0</v>
      </c>
      <c r="V283" s="57" t="e">
        <f t="shared" si="113"/>
        <v>#REF!</v>
      </c>
      <c r="W283" s="57">
        <f t="shared" si="128"/>
        <v>0</v>
      </c>
      <c r="X283" s="50" t="e">
        <f t="shared" si="129"/>
        <v>#REF!</v>
      </c>
      <c r="Y283" s="58" t="e">
        <f t="shared" si="130"/>
        <v>#REF!</v>
      </c>
      <c r="AA283" s="28">
        <f t="shared" si="131"/>
        <v>-32714593</v>
      </c>
      <c r="AB283" s="28">
        <f t="shared" si="132"/>
        <v>-31192077</v>
      </c>
      <c r="AC283" s="28">
        <f t="shared" si="133"/>
        <v>0</v>
      </c>
      <c r="AD283" s="55" t="e">
        <f t="shared" si="134"/>
        <v>#REF!</v>
      </c>
      <c r="AG283" s="61" t="str">
        <f t="shared" si="135"/>
        <v>274</v>
      </c>
      <c r="AH283" s="62" t="str">
        <f t="shared" si="136"/>
        <v>Somerville</v>
      </c>
      <c r="AI283" s="63">
        <f t="shared" si="137"/>
        <v>1.2078272649313975</v>
      </c>
      <c r="AJ283" s="64">
        <f t="shared" si="114"/>
        <v>120.78</v>
      </c>
      <c r="AK283" s="63">
        <f t="shared" si="138"/>
        <v>8.4900000000000003E-2</v>
      </c>
      <c r="AL283" s="57" t="e">
        <f t="shared" si="115"/>
        <v>#REF!</v>
      </c>
      <c r="AM283" s="65" t="e">
        <f t="shared" si="139"/>
        <v>#REF!</v>
      </c>
      <c r="AR283" s="49"/>
    </row>
    <row r="284" spans="1:44" ht="12.75" customHeight="1" x14ac:dyDescent="0.3">
      <c r="A284" s="48">
        <v>275</v>
      </c>
      <c r="B284" s="48" t="s">
        <v>338</v>
      </c>
      <c r="C284" s="49">
        <v>1130378900</v>
      </c>
      <c r="D284" s="49">
        <f t="shared" si="116"/>
        <v>2612322.7729625599</v>
      </c>
      <c r="E284" s="59">
        <v>304606000</v>
      </c>
      <c r="F284" s="49">
        <f t="shared" si="140"/>
        <v>3407958.331773839</v>
      </c>
      <c r="G284" s="49">
        <f t="shared" si="117"/>
        <v>6020281</v>
      </c>
      <c r="H284" s="50">
        <v>11069190.559985377</v>
      </c>
      <c r="I284" s="51">
        <f t="shared" si="118"/>
        <v>0.54387725709258661</v>
      </c>
      <c r="J284" s="28">
        <f t="shared" si="119"/>
        <v>132830287</v>
      </c>
      <c r="K284" s="28">
        <f t="shared" si="120"/>
        <v>6020281</v>
      </c>
      <c r="L284" s="52">
        <f t="shared" si="121"/>
        <v>54.39</v>
      </c>
      <c r="M284" s="91"/>
      <c r="N284" s="53">
        <v>7662327</v>
      </c>
      <c r="O284" s="54">
        <v>5.28E-2</v>
      </c>
      <c r="P284" s="28">
        <f t="shared" si="122"/>
        <v>8066898</v>
      </c>
      <c r="Q284" s="55">
        <f t="shared" si="123"/>
        <v>72.877036096582088</v>
      </c>
      <c r="R284" s="55">
        <f t="shared" si="124"/>
        <v>0</v>
      </c>
      <c r="S284" s="56">
        <f t="shared" si="125"/>
        <v>0</v>
      </c>
      <c r="T284" s="28">
        <f t="shared" si="126"/>
        <v>0</v>
      </c>
      <c r="U284" s="57">
        <f t="shared" si="127"/>
        <v>2046617</v>
      </c>
      <c r="V284" s="57" t="e">
        <f t="shared" si="113"/>
        <v>#REF!</v>
      </c>
      <c r="W284" s="57">
        <f t="shared" si="128"/>
        <v>0</v>
      </c>
      <c r="X284" s="50" t="e">
        <f t="shared" si="129"/>
        <v>#REF!</v>
      </c>
      <c r="Y284" s="58" t="e">
        <f t="shared" si="130"/>
        <v>#REF!</v>
      </c>
      <c r="AA284" s="28">
        <f t="shared" si="131"/>
        <v>0</v>
      </c>
      <c r="AB284" s="28">
        <f t="shared" si="132"/>
        <v>0</v>
      </c>
      <c r="AC284" s="28" t="e">
        <f t="shared" si="133"/>
        <v>#REF!</v>
      </c>
      <c r="AD284" s="55" t="e">
        <f t="shared" si="134"/>
        <v>#REF!</v>
      </c>
      <c r="AG284" s="61" t="str">
        <f t="shared" si="135"/>
        <v>275</v>
      </c>
      <c r="AH284" s="62" t="str">
        <f t="shared" si="136"/>
        <v>Southampton</v>
      </c>
      <c r="AI284" s="63">
        <f t="shared" si="137"/>
        <v>0.54387725709258661</v>
      </c>
      <c r="AJ284" s="64">
        <f t="shared" si="114"/>
        <v>54.39</v>
      </c>
      <c r="AK284" s="63">
        <f t="shared" si="138"/>
        <v>5.28E-2</v>
      </c>
      <c r="AL284" s="57" t="e">
        <f t="shared" si="115"/>
        <v>#REF!</v>
      </c>
      <c r="AM284" s="65" t="e">
        <f t="shared" si="139"/>
        <v>#REF!</v>
      </c>
      <c r="AR284" s="49"/>
    </row>
    <row r="285" spans="1:44" ht="12.75" customHeight="1" x14ac:dyDescent="0.3">
      <c r="A285" s="48">
        <v>276</v>
      </c>
      <c r="B285" s="48" t="s">
        <v>339</v>
      </c>
      <c r="C285" s="49">
        <v>3803141500</v>
      </c>
      <c r="D285" s="49">
        <f t="shared" si="116"/>
        <v>8789117.6571404412</v>
      </c>
      <c r="E285" s="59">
        <v>1664564000</v>
      </c>
      <c r="F285" s="49">
        <f t="shared" si="140"/>
        <v>18623286.319280606</v>
      </c>
      <c r="G285" s="49">
        <f t="shared" si="117"/>
        <v>27412404</v>
      </c>
      <c r="H285" s="50">
        <v>22714532.773861032</v>
      </c>
      <c r="I285" s="51">
        <f t="shared" si="118"/>
        <v>1.2068222698177216</v>
      </c>
      <c r="J285" s="28">
        <f t="shared" si="119"/>
        <v>272574393</v>
      </c>
      <c r="K285" s="28">
        <f t="shared" si="120"/>
        <v>27412404</v>
      </c>
      <c r="L285" s="52">
        <f t="shared" si="121"/>
        <v>120.68</v>
      </c>
      <c r="M285" s="91"/>
      <c r="N285" s="53">
        <v>17687065</v>
      </c>
      <c r="O285" s="54">
        <v>4.0800000000000003E-2</v>
      </c>
      <c r="P285" s="28">
        <f t="shared" si="122"/>
        <v>18408697</v>
      </c>
      <c r="Q285" s="55">
        <f t="shared" si="123"/>
        <v>81.043696488373229</v>
      </c>
      <c r="R285" s="55">
        <f t="shared" si="124"/>
        <v>39.636303511626778</v>
      </c>
      <c r="S285" s="56">
        <f t="shared" si="125"/>
        <v>0.02</v>
      </c>
      <c r="T285" s="28">
        <f t="shared" si="126"/>
        <v>353741</v>
      </c>
      <c r="U285" s="57">
        <f t="shared" si="127"/>
        <v>0</v>
      </c>
      <c r="V285" s="57" t="e">
        <f t="shared" si="113"/>
        <v>#REF!</v>
      </c>
      <c r="W285" s="57">
        <f t="shared" si="128"/>
        <v>0</v>
      </c>
      <c r="X285" s="50" t="e">
        <f t="shared" si="129"/>
        <v>#REF!</v>
      </c>
      <c r="Y285" s="58" t="e">
        <f t="shared" si="130"/>
        <v>#REF!</v>
      </c>
      <c r="AA285" s="28">
        <f t="shared" si="131"/>
        <v>-9003707</v>
      </c>
      <c r="AB285" s="28">
        <f t="shared" si="132"/>
        <v>-8649966</v>
      </c>
      <c r="AC285" s="28">
        <f t="shared" si="133"/>
        <v>0</v>
      </c>
      <c r="AD285" s="55" t="e">
        <f t="shared" si="134"/>
        <v>#REF!</v>
      </c>
      <c r="AG285" s="61" t="str">
        <f t="shared" si="135"/>
        <v>276</v>
      </c>
      <c r="AH285" s="62" t="str">
        <f t="shared" si="136"/>
        <v>Southborough</v>
      </c>
      <c r="AI285" s="63">
        <f t="shared" si="137"/>
        <v>1.2068222698177216</v>
      </c>
      <c r="AJ285" s="64">
        <f t="shared" si="114"/>
        <v>120.68</v>
      </c>
      <c r="AK285" s="63">
        <f t="shared" si="138"/>
        <v>4.0800000000000003E-2</v>
      </c>
      <c r="AL285" s="57" t="e">
        <f t="shared" si="115"/>
        <v>#REF!</v>
      </c>
      <c r="AM285" s="65" t="e">
        <f t="shared" si="139"/>
        <v>#REF!</v>
      </c>
      <c r="AR285" s="49"/>
    </row>
    <row r="286" spans="1:44" ht="12.75" customHeight="1" x14ac:dyDescent="0.3">
      <c r="A286" s="48">
        <v>277</v>
      </c>
      <c r="B286" s="48" t="s">
        <v>340</v>
      </c>
      <c r="C286" s="49">
        <v>1766245500</v>
      </c>
      <c r="D286" s="49">
        <f t="shared" si="116"/>
        <v>4081820.1244667987</v>
      </c>
      <c r="E286" s="59">
        <v>446133000</v>
      </c>
      <c r="F286" s="49">
        <f t="shared" si="140"/>
        <v>4991374.6755784787</v>
      </c>
      <c r="G286" s="49">
        <f t="shared" si="117"/>
        <v>9073195</v>
      </c>
      <c r="H286" s="50">
        <v>48840346.000158593</v>
      </c>
      <c r="I286" s="51">
        <f t="shared" si="118"/>
        <v>0.18577253731925933</v>
      </c>
      <c r="J286" s="28">
        <f t="shared" si="119"/>
        <v>586084152</v>
      </c>
      <c r="K286" s="28">
        <f t="shared" si="120"/>
        <v>9073195</v>
      </c>
      <c r="L286" s="52">
        <f t="shared" si="121"/>
        <v>18.579999999999998</v>
      </c>
      <c r="M286" s="91"/>
      <c r="N286" s="53">
        <v>10677708</v>
      </c>
      <c r="O286" s="54">
        <v>3.0099999999999998E-2</v>
      </c>
      <c r="P286" s="28">
        <f t="shared" si="122"/>
        <v>10999107</v>
      </c>
      <c r="Q286" s="55">
        <f t="shared" si="123"/>
        <v>22.520534559612425</v>
      </c>
      <c r="R286" s="55">
        <f t="shared" si="124"/>
        <v>0</v>
      </c>
      <c r="S286" s="56">
        <f t="shared" si="125"/>
        <v>0</v>
      </c>
      <c r="T286" s="28">
        <f t="shared" si="126"/>
        <v>0</v>
      </c>
      <c r="U286" s="57">
        <f t="shared" si="127"/>
        <v>1925912</v>
      </c>
      <c r="V286" s="57" t="e">
        <f t="shared" si="113"/>
        <v>#REF!</v>
      </c>
      <c r="W286" s="57">
        <f t="shared" si="128"/>
        <v>0</v>
      </c>
      <c r="X286" s="50" t="e">
        <f t="shared" si="129"/>
        <v>#REF!</v>
      </c>
      <c r="Y286" s="58" t="e">
        <f t="shared" si="130"/>
        <v>#REF!</v>
      </c>
      <c r="AA286" s="28">
        <f t="shared" si="131"/>
        <v>0</v>
      </c>
      <c r="AB286" s="28">
        <f t="shared" si="132"/>
        <v>0</v>
      </c>
      <c r="AC286" s="28" t="e">
        <f t="shared" si="133"/>
        <v>#REF!</v>
      </c>
      <c r="AD286" s="55" t="e">
        <f t="shared" si="134"/>
        <v>#REF!</v>
      </c>
      <c r="AG286" s="61" t="str">
        <f t="shared" si="135"/>
        <v>277</v>
      </c>
      <c r="AH286" s="62" t="str">
        <f t="shared" si="136"/>
        <v>Southbridge</v>
      </c>
      <c r="AI286" s="63">
        <f t="shared" si="137"/>
        <v>0.18577253731925933</v>
      </c>
      <c r="AJ286" s="64">
        <f t="shared" si="114"/>
        <v>18.579999999999998</v>
      </c>
      <c r="AK286" s="63">
        <f t="shared" si="138"/>
        <v>3.0099999999999998E-2</v>
      </c>
      <c r="AL286" s="57" t="e">
        <f t="shared" si="115"/>
        <v>#REF!</v>
      </c>
      <c r="AM286" s="65" t="e">
        <f t="shared" si="139"/>
        <v>#REF!</v>
      </c>
      <c r="AR286" s="49"/>
    </row>
    <row r="287" spans="1:44" ht="12.75" customHeight="1" x14ac:dyDescent="0.3">
      <c r="A287" s="48">
        <v>278</v>
      </c>
      <c r="B287" s="48" t="s">
        <v>341</v>
      </c>
      <c r="C287" s="49">
        <v>2400504300</v>
      </c>
      <c r="D287" s="49">
        <f t="shared" si="116"/>
        <v>5547601.8257988971</v>
      </c>
      <c r="E287" s="59">
        <v>677977000</v>
      </c>
      <c r="F287" s="49">
        <f t="shared" si="140"/>
        <v>7585265.444216568</v>
      </c>
      <c r="G287" s="49">
        <f t="shared" si="117"/>
        <v>13132867</v>
      </c>
      <c r="H287" s="50">
        <v>26607493.200000003</v>
      </c>
      <c r="I287" s="51">
        <f t="shared" si="118"/>
        <v>0.49357776402626302</v>
      </c>
      <c r="J287" s="28">
        <f t="shared" si="119"/>
        <v>319289918</v>
      </c>
      <c r="K287" s="28">
        <f t="shared" si="120"/>
        <v>13132867</v>
      </c>
      <c r="L287" s="52">
        <f t="shared" si="121"/>
        <v>49.36</v>
      </c>
      <c r="M287" s="91"/>
      <c r="N287" s="53">
        <v>15934556</v>
      </c>
      <c r="O287" s="54">
        <v>3.7400000000000003E-2</v>
      </c>
      <c r="P287" s="28">
        <f t="shared" si="122"/>
        <v>16530508</v>
      </c>
      <c r="Q287" s="55">
        <f t="shared" si="123"/>
        <v>62.127265713254033</v>
      </c>
      <c r="R287" s="55">
        <f t="shared" si="124"/>
        <v>0</v>
      </c>
      <c r="S287" s="56">
        <f t="shared" si="125"/>
        <v>0</v>
      </c>
      <c r="T287" s="28">
        <f t="shared" si="126"/>
        <v>0</v>
      </c>
      <c r="U287" s="57">
        <f t="shared" si="127"/>
        <v>3397641</v>
      </c>
      <c r="V287" s="57" t="e">
        <f t="shared" si="113"/>
        <v>#REF!</v>
      </c>
      <c r="W287" s="57">
        <f t="shared" si="128"/>
        <v>0</v>
      </c>
      <c r="X287" s="50" t="e">
        <f t="shared" si="129"/>
        <v>#REF!</v>
      </c>
      <c r="Y287" s="58" t="e">
        <f t="shared" si="130"/>
        <v>#REF!</v>
      </c>
      <c r="AA287" s="28">
        <f t="shared" si="131"/>
        <v>0</v>
      </c>
      <c r="AB287" s="28">
        <f t="shared" si="132"/>
        <v>0</v>
      </c>
      <c r="AC287" s="28" t="e">
        <f t="shared" si="133"/>
        <v>#REF!</v>
      </c>
      <c r="AD287" s="55" t="e">
        <f t="shared" si="134"/>
        <v>#REF!</v>
      </c>
      <c r="AG287" s="61" t="str">
        <f t="shared" si="135"/>
        <v>278</v>
      </c>
      <c r="AH287" s="62" t="str">
        <f t="shared" si="136"/>
        <v>South Hadley</v>
      </c>
      <c r="AI287" s="63">
        <f t="shared" si="137"/>
        <v>0.49357776402626302</v>
      </c>
      <c r="AJ287" s="64">
        <f t="shared" si="114"/>
        <v>49.36</v>
      </c>
      <c r="AK287" s="63">
        <f t="shared" si="138"/>
        <v>3.7400000000000003E-2</v>
      </c>
      <c r="AL287" s="57" t="e">
        <f t="shared" si="115"/>
        <v>#REF!</v>
      </c>
      <c r="AM287" s="65" t="e">
        <f t="shared" si="139"/>
        <v>#REF!</v>
      </c>
      <c r="AR287" s="49"/>
    </row>
    <row r="288" spans="1:44" ht="12.75" customHeight="1" x14ac:dyDescent="0.3">
      <c r="A288" s="48">
        <v>279</v>
      </c>
      <c r="B288" s="48" t="s">
        <v>342</v>
      </c>
      <c r="C288" s="49">
        <v>1577171200</v>
      </c>
      <c r="D288" s="49">
        <f t="shared" si="116"/>
        <v>3644866.5510482267</v>
      </c>
      <c r="E288" s="59">
        <v>444308000</v>
      </c>
      <c r="F288" s="49">
        <f t="shared" si="140"/>
        <v>4970956.4173843283</v>
      </c>
      <c r="G288" s="49">
        <f t="shared" si="117"/>
        <v>8615823</v>
      </c>
      <c r="H288" s="50">
        <v>16372246.274956705</v>
      </c>
      <c r="I288" s="51">
        <f t="shared" si="118"/>
        <v>0.5262456266113541</v>
      </c>
      <c r="J288" s="28">
        <f t="shared" si="119"/>
        <v>196466955</v>
      </c>
      <c r="K288" s="28">
        <f t="shared" si="120"/>
        <v>8615823</v>
      </c>
      <c r="L288" s="52">
        <f t="shared" si="121"/>
        <v>52.62</v>
      </c>
      <c r="M288" s="91"/>
      <c r="N288" s="53">
        <v>10498701</v>
      </c>
      <c r="O288" s="54">
        <v>3.85E-2</v>
      </c>
      <c r="P288" s="28">
        <f t="shared" si="122"/>
        <v>10902901</v>
      </c>
      <c r="Q288" s="55">
        <f t="shared" si="123"/>
        <v>66.593800367377085</v>
      </c>
      <c r="R288" s="55">
        <f t="shared" si="124"/>
        <v>0</v>
      </c>
      <c r="S288" s="56">
        <f t="shared" si="125"/>
        <v>0</v>
      </c>
      <c r="T288" s="28">
        <f t="shared" si="126"/>
        <v>0</v>
      </c>
      <c r="U288" s="57">
        <f t="shared" si="127"/>
        <v>2287078</v>
      </c>
      <c r="V288" s="57" t="e">
        <f t="shared" si="113"/>
        <v>#REF!</v>
      </c>
      <c r="W288" s="57">
        <f t="shared" si="128"/>
        <v>0</v>
      </c>
      <c r="X288" s="50" t="e">
        <f t="shared" si="129"/>
        <v>#REF!</v>
      </c>
      <c r="Y288" s="58" t="e">
        <f t="shared" si="130"/>
        <v>#REF!</v>
      </c>
      <c r="AA288" s="28">
        <f t="shared" si="131"/>
        <v>0</v>
      </c>
      <c r="AB288" s="28">
        <f t="shared" si="132"/>
        <v>0</v>
      </c>
      <c r="AC288" s="28" t="e">
        <f t="shared" si="133"/>
        <v>#REF!</v>
      </c>
      <c r="AD288" s="55" t="e">
        <f t="shared" si="134"/>
        <v>#REF!</v>
      </c>
      <c r="AG288" s="61" t="str">
        <f t="shared" si="135"/>
        <v>279</v>
      </c>
      <c r="AH288" s="62" t="str">
        <f t="shared" si="136"/>
        <v>Southwick</v>
      </c>
      <c r="AI288" s="63">
        <f t="shared" si="137"/>
        <v>0.5262456266113541</v>
      </c>
      <c r="AJ288" s="64">
        <f t="shared" si="114"/>
        <v>52.62</v>
      </c>
      <c r="AK288" s="63">
        <f t="shared" si="138"/>
        <v>3.85E-2</v>
      </c>
      <c r="AL288" s="57" t="e">
        <f t="shared" si="115"/>
        <v>#REF!</v>
      </c>
      <c r="AM288" s="65" t="e">
        <f t="shared" si="139"/>
        <v>#REF!</v>
      </c>
      <c r="AR288" s="49"/>
    </row>
    <row r="289" spans="1:44" ht="12.75" customHeight="1" x14ac:dyDescent="0.3">
      <c r="A289" s="48">
        <v>280</v>
      </c>
      <c r="B289" s="48" t="s">
        <v>343</v>
      </c>
      <c r="C289" s="49">
        <v>1756862100</v>
      </c>
      <c r="D289" s="49">
        <f t="shared" si="116"/>
        <v>4060134.9448267533</v>
      </c>
      <c r="E289" s="59">
        <v>418849000</v>
      </c>
      <c r="F289" s="49">
        <f t="shared" si="140"/>
        <v>4686118.918554266</v>
      </c>
      <c r="G289" s="49">
        <f t="shared" si="117"/>
        <v>8746254</v>
      </c>
      <c r="H289" s="50">
        <v>23718691.034162264</v>
      </c>
      <c r="I289" s="51">
        <f t="shared" si="118"/>
        <v>0.36874943846617353</v>
      </c>
      <c r="J289" s="28">
        <f t="shared" si="119"/>
        <v>284624292</v>
      </c>
      <c r="K289" s="28">
        <f t="shared" si="120"/>
        <v>8746254</v>
      </c>
      <c r="L289" s="52">
        <f t="shared" si="121"/>
        <v>36.869999999999997</v>
      </c>
      <c r="M289" s="91"/>
      <c r="N289" s="53">
        <v>10114203</v>
      </c>
      <c r="O289" s="54">
        <v>3.4799999999999998E-2</v>
      </c>
      <c r="P289" s="28">
        <f t="shared" si="122"/>
        <v>10466177</v>
      </c>
      <c r="Q289" s="55">
        <f t="shared" si="123"/>
        <v>44.126284139902417</v>
      </c>
      <c r="R289" s="55">
        <f t="shared" si="124"/>
        <v>0</v>
      </c>
      <c r="S289" s="56">
        <f t="shared" si="125"/>
        <v>0</v>
      </c>
      <c r="T289" s="28">
        <f t="shared" si="126"/>
        <v>0</v>
      </c>
      <c r="U289" s="57">
        <f t="shared" si="127"/>
        <v>1719923</v>
      </c>
      <c r="V289" s="57" t="e">
        <f t="shared" si="113"/>
        <v>#REF!</v>
      </c>
      <c r="W289" s="57">
        <f t="shared" si="128"/>
        <v>0</v>
      </c>
      <c r="X289" s="50" t="e">
        <f t="shared" si="129"/>
        <v>#REF!</v>
      </c>
      <c r="Y289" s="58" t="e">
        <f t="shared" si="130"/>
        <v>#REF!</v>
      </c>
      <c r="AA289" s="28">
        <f t="shared" si="131"/>
        <v>0</v>
      </c>
      <c r="AB289" s="28">
        <f t="shared" si="132"/>
        <v>0</v>
      </c>
      <c r="AC289" s="28" t="e">
        <f t="shared" si="133"/>
        <v>#REF!</v>
      </c>
      <c r="AD289" s="55" t="e">
        <f t="shared" si="134"/>
        <v>#REF!</v>
      </c>
      <c r="AG289" s="61" t="str">
        <f t="shared" si="135"/>
        <v>280</v>
      </c>
      <c r="AH289" s="62" t="str">
        <f t="shared" si="136"/>
        <v>Spencer</v>
      </c>
      <c r="AI289" s="63">
        <f t="shared" si="137"/>
        <v>0.36874943846617353</v>
      </c>
      <c r="AJ289" s="64">
        <f t="shared" si="114"/>
        <v>36.869999999999997</v>
      </c>
      <c r="AK289" s="63">
        <f t="shared" si="138"/>
        <v>3.4799999999999998E-2</v>
      </c>
      <c r="AL289" s="57" t="e">
        <f t="shared" si="115"/>
        <v>#REF!</v>
      </c>
      <c r="AM289" s="65" t="e">
        <f t="shared" si="139"/>
        <v>#REF!</v>
      </c>
      <c r="AR289" s="49"/>
    </row>
    <row r="290" spans="1:44" ht="12.75" customHeight="1" x14ac:dyDescent="0.3">
      <c r="A290" s="48">
        <v>281</v>
      </c>
      <c r="B290" s="48" t="s">
        <v>344</v>
      </c>
      <c r="C290" s="49">
        <v>13220617400</v>
      </c>
      <c r="D290" s="49">
        <f t="shared" si="116"/>
        <v>30553047.218631797</v>
      </c>
      <c r="E290" s="59">
        <v>2978068000</v>
      </c>
      <c r="F290" s="49">
        <f t="shared" si="140"/>
        <v>33318882.928074475</v>
      </c>
      <c r="G290" s="49">
        <f t="shared" si="117"/>
        <v>63871930</v>
      </c>
      <c r="H290" s="50">
        <v>600170350.39999998</v>
      </c>
      <c r="I290" s="51">
        <f t="shared" si="118"/>
        <v>0.10642300133192319</v>
      </c>
      <c r="J290" s="28">
        <f t="shared" si="119"/>
        <v>7202044205</v>
      </c>
      <c r="K290" s="28">
        <f t="shared" si="120"/>
        <v>63871930</v>
      </c>
      <c r="L290" s="52">
        <f t="shared" si="121"/>
        <v>10.64</v>
      </c>
      <c r="M290" s="91"/>
      <c r="N290" s="53">
        <v>51503174</v>
      </c>
      <c r="O290" s="54">
        <v>4.4900000000000002E-2</v>
      </c>
      <c r="P290" s="28">
        <f t="shared" si="122"/>
        <v>53815667</v>
      </c>
      <c r="Q290" s="55">
        <f t="shared" si="123"/>
        <v>8.9667320226887366</v>
      </c>
      <c r="R290" s="55">
        <f t="shared" si="124"/>
        <v>1.673267977311264</v>
      </c>
      <c r="S290" s="56">
        <f t="shared" si="125"/>
        <v>0</v>
      </c>
      <c r="T290" s="28">
        <f t="shared" si="126"/>
        <v>0</v>
      </c>
      <c r="U290" s="57">
        <f t="shared" si="127"/>
        <v>0</v>
      </c>
      <c r="V290" s="57" t="e">
        <f t="shared" si="113"/>
        <v>#REF!</v>
      </c>
      <c r="W290" s="57">
        <f t="shared" si="128"/>
        <v>0</v>
      </c>
      <c r="X290" s="50" t="e">
        <f t="shared" si="129"/>
        <v>#REF!</v>
      </c>
      <c r="Y290" s="58" t="e">
        <f t="shared" si="130"/>
        <v>#REF!</v>
      </c>
      <c r="AA290" s="28">
        <f t="shared" si="131"/>
        <v>-10056263</v>
      </c>
      <c r="AB290" s="28">
        <f t="shared" si="132"/>
        <v>-10056263</v>
      </c>
      <c r="AC290" s="28">
        <f t="shared" si="133"/>
        <v>0</v>
      </c>
      <c r="AD290" s="55" t="e">
        <f t="shared" si="134"/>
        <v>#REF!</v>
      </c>
      <c r="AG290" s="61" t="str">
        <f t="shared" si="135"/>
        <v>281</v>
      </c>
      <c r="AH290" s="62" t="str">
        <f t="shared" si="136"/>
        <v>Springfield</v>
      </c>
      <c r="AI290" s="63">
        <f t="shared" si="137"/>
        <v>0.10642300133192319</v>
      </c>
      <c r="AJ290" s="64">
        <f t="shared" si="114"/>
        <v>10.64</v>
      </c>
      <c r="AK290" s="63">
        <f t="shared" si="138"/>
        <v>4.4900000000000002E-2</v>
      </c>
      <c r="AL290" s="57" t="e">
        <f t="shared" si="115"/>
        <v>#REF!</v>
      </c>
      <c r="AM290" s="65" t="e">
        <f t="shared" si="139"/>
        <v>#REF!</v>
      </c>
      <c r="AR290" s="49"/>
    </row>
    <row r="291" spans="1:44" ht="12.75" customHeight="1" x14ac:dyDescent="0.3">
      <c r="A291" s="48">
        <v>282</v>
      </c>
      <c r="B291" s="48" t="s">
        <v>345</v>
      </c>
      <c r="C291" s="49">
        <v>1844345000</v>
      </c>
      <c r="D291" s="49">
        <f t="shared" si="116"/>
        <v>4262309.2528528553</v>
      </c>
      <c r="E291" s="59">
        <v>514857000</v>
      </c>
      <c r="F291" s="49">
        <f t="shared" si="140"/>
        <v>5760264.744693418</v>
      </c>
      <c r="G291" s="49">
        <f t="shared" si="117"/>
        <v>10022574</v>
      </c>
      <c r="H291" s="50">
        <v>13217409.516571183</v>
      </c>
      <c r="I291" s="51">
        <f t="shared" si="118"/>
        <v>0.75828580384335575</v>
      </c>
      <c r="J291" s="28">
        <f t="shared" si="119"/>
        <v>158608914</v>
      </c>
      <c r="K291" s="28">
        <f t="shared" si="120"/>
        <v>10022574</v>
      </c>
      <c r="L291" s="52">
        <f t="shared" si="121"/>
        <v>75.83</v>
      </c>
      <c r="M291" s="91"/>
      <c r="N291" s="53">
        <v>10760255</v>
      </c>
      <c r="O291" s="54">
        <v>3.4299999999999997E-2</v>
      </c>
      <c r="P291" s="28">
        <f t="shared" si="122"/>
        <v>11129332</v>
      </c>
      <c r="Q291" s="55">
        <f t="shared" si="123"/>
        <v>84.202066872837079</v>
      </c>
      <c r="R291" s="55">
        <f t="shared" si="124"/>
        <v>0</v>
      </c>
      <c r="S291" s="56">
        <f t="shared" si="125"/>
        <v>0</v>
      </c>
      <c r="T291" s="28">
        <f t="shared" si="126"/>
        <v>0</v>
      </c>
      <c r="U291" s="57">
        <f t="shared" si="127"/>
        <v>1106758</v>
      </c>
      <c r="V291" s="57" t="e">
        <f t="shared" si="113"/>
        <v>#REF!</v>
      </c>
      <c r="W291" s="57">
        <f t="shared" si="128"/>
        <v>0</v>
      </c>
      <c r="X291" s="50" t="e">
        <f t="shared" si="129"/>
        <v>#REF!</v>
      </c>
      <c r="Y291" s="58" t="e">
        <f t="shared" si="130"/>
        <v>#REF!</v>
      </c>
      <c r="AA291" s="28">
        <f t="shared" si="131"/>
        <v>0</v>
      </c>
      <c r="AB291" s="28">
        <f t="shared" si="132"/>
        <v>0</v>
      </c>
      <c r="AC291" s="28" t="e">
        <f t="shared" si="133"/>
        <v>#REF!</v>
      </c>
      <c r="AD291" s="55" t="e">
        <f t="shared" si="134"/>
        <v>#REF!</v>
      </c>
      <c r="AG291" s="61" t="str">
        <f t="shared" si="135"/>
        <v>282</v>
      </c>
      <c r="AH291" s="62" t="str">
        <f t="shared" si="136"/>
        <v>Sterling</v>
      </c>
      <c r="AI291" s="63">
        <f t="shared" si="137"/>
        <v>0.75828580384335575</v>
      </c>
      <c r="AJ291" s="64">
        <f t="shared" si="114"/>
        <v>75.83</v>
      </c>
      <c r="AK291" s="63">
        <f t="shared" si="138"/>
        <v>3.4299999999999997E-2</v>
      </c>
      <c r="AL291" s="57" t="e">
        <f t="shared" si="115"/>
        <v>#REF!</v>
      </c>
      <c r="AM291" s="65" t="e">
        <f t="shared" si="139"/>
        <v>#REF!</v>
      </c>
      <c r="AR291" s="49"/>
    </row>
    <row r="292" spans="1:44" ht="12.75" customHeight="1" x14ac:dyDescent="0.3">
      <c r="A292" s="48">
        <v>283</v>
      </c>
      <c r="B292" s="48" t="s">
        <v>346</v>
      </c>
      <c r="C292" s="49">
        <v>1310803700</v>
      </c>
      <c r="D292" s="49">
        <f t="shared" si="116"/>
        <v>3029287.2207660489</v>
      </c>
      <c r="E292" s="59">
        <v>111349000</v>
      </c>
      <c r="F292" s="49">
        <f t="shared" si="140"/>
        <v>1245782.2639235116</v>
      </c>
      <c r="G292" s="49">
        <f t="shared" si="117"/>
        <v>4275069</v>
      </c>
      <c r="H292" s="50">
        <v>2152466.6038236013</v>
      </c>
      <c r="I292" s="51">
        <f t="shared" si="118"/>
        <v>1.9861255883858304</v>
      </c>
      <c r="J292" s="28">
        <f t="shared" si="119"/>
        <v>25829599</v>
      </c>
      <c r="K292" s="28">
        <f t="shared" si="120"/>
        <v>4275069</v>
      </c>
      <c r="L292" s="52">
        <f t="shared" si="121"/>
        <v>198.61</v>
      </c>
      <c r="M292" s="91"/>
      <c r="N292" s="53">
        <v>1693659</v>
      </c>
      <c r="O292" s="54">
        <v>3.9600000000000003E-2</v>
      </c>
      <c r="P292" s="28">
        <f t="shared" si="122"/>
        <v>1760728</v>
      </c>
      <c r="Q292" s="55">
        <f t="shared" si="123"/>
        <v>81.800479360389417</v>
      </c>
      <c r="R292" s="55">
        <f t="shared" si="124"/>
        <v>116.8095206396106</v>
      </c>
      <c r="S292" s="56">
        <f t="shared" si="125"/>
        <v>0.02</v>
      </c>
      <c r="T292" s="28">
        <f t="shared" si="126"/>
        <v>33873</v>
      </c>
      <c r="U292" s="57">
        <f t="shared" si="127"/>
        <v>0</v>
      </c>
      <c r="V292" s="57" t="e">
        <f t="shared" si="113"/>
        <v>#REF!</v>
      </c>
      <c r="W292" s="57">
        <f t="shared" si="128"/>
        <v>2480468</v>
      </c>
      <c r="X292" s="50" t="e">
        <f t="shared" si="129"/>
        <v>#REF!</v>
      </c>
      <c r="Y292" s="58" t="e">
        <f t="shared" si="130"/>
        <v>#REF!</v>
      </c>
      <c r="AA292" s="28">
        <f t="shared" si="131"/>
        <v>-2514341</v>
      </c>
      <c r="AB292" s="28">
        <f t="shared" si="132"/>
        <v>0</v>
      </c>
      <c r="AC292" s="28">
        <f t="shared" si="133"/>
        <v>0</v>
      </c>
      <c r="AD292" s="55" t="e">
        <f t="shared" si="134"/>
        <v>#REF!</v>
      </c>
      <c r="AG292" s="61" t="str">
        <f t="shared" si="135"/>
        <v>283</v>
      </c>
      <c r="AH292" s="62" t="str">
        <f t="shared" si="136"/>
        <v>Stockbridge</v>
      </c>
      <c r="AI292" s="63">
        <f t="shared" si="137"/>
        <v>1.9861255883858304</v>
      </c>
      <c r="AJ292" s="64">
        <f t="shared" si="114"/>
        <v>198.61</v>
      </c>
      <c r="AK292" s="63">
        <f t="shared" si="138"/>
        <v>3.9600000000000003E-2</v>
      </c>
      <c r="AL292" s="57" t="e">
        <f t="shared" si="115"/>
        <v>#REF!</v>
      </c>
      <c r="AM292" s="65" t="e">
        <f t="shared" si="139"/>
        <v>#REF!</v>
      </c>
      <c r="AR292" s="49"/>
    </row>
    <row r="293" spans="1:44" ht="12.75" customHeight="1" x14ac:dyDescent="0.3">
      <c r="A293" s="48">
        <v>284</v>
      </c>
      <c r="B293" s="48" t="s">
        <v>347</v>
      </c>
      <c r="C293" s="49">
        <v>6156696900</v>
      </c>
      <c r="D293" s="49">
        <f t="shared" si="116"/>
        <v>14228219.863355549</v>
      </c>
      <c r="E293" s="59">
        <v>1360245000</v>
      </c>
      <c r="F293" s="49">
        <f t="shared" si="140"/>
        <v>15218538.968384422</v>
      </c>
      <c r="G293" s="49">
        <f t="shared" si="117"/>
        <v>29446759</v>
      </c>
      <c r="H293" s="50">
        <v>37001605.096655168</v>
      </c>
      <c r="I293" s="51">
        <f t="shared" si="118"/>
        <v>0.79582382772529769</v>
      </c>
      <c r="J293" s="28">
        <f t="shared" si="119"/>
        <v>444019261</v>
      </c>
      <c r="K293" s="28">
        <f t="shared" si="120"/>
        <v>29446759</v>
      </c>
      <c r="L293" s="52">
        <f t="shared" si="121"/>
        <v>79.58</v>
      </c>
      <c r="M293" s="91"/>
      <c r="N293" s="53">
        <v>27418435</v>
      </c>
      <c r="O293" s="54">
        <v>4.3499999999999997E-2</v>
      </c>
      <c r="P293" s="28">
        <f t="shared" si="122"/>
        <v>28611137</v>
      </c>
      <c r="Q293" s="55">
        <f t="shared" si="123"/>
        <v>77.324042903712737</v>
      </c>
      <c r="R293" s="55">
        <f t="shared" si="124"/>
        <v>2.2559570962872613</v>
      </c>
      <c r="S293" s="56">
        <f t="shared" si="125"/>
        <v>0</v>
      </c>
      <c r="T293" s="28">
        <f t="shared" si="126"/>
        <v>0</v>
      </c>
      <c r="U293" s="57">
        <f t="shared" si="127"/>
        <v>0</v>
      </c>
      <c r="V293" s="57" t="e">
        <f t="shared" si="113"/>
        <v>#REF!</v>
      </c>
      <c r="W293" s="57">
        <f t="shared" si="128"/>
        <v>0</v>
      </c>
      <c r="X293" s="50" t="e">
        <f t="shared" si="129"/>
        <v>#REF!</v>
      </c>
      <c r="Y293" s="58" t="e">
        <f t="shared" si="130"/>
        <v>#REF!</v>
      </c>
      <c r="AA293" s="28">
        <f t="shared" si="131"/>
        <v>-835622</v>
      </c>
      <c r="AB293" s="28">
        <f t="shared" si="132"/>
        <v>-835622</v>
      </c>
      <c r="AC293" s="28">
        <f t="shared" si="133"/>
        <v>0</v>
      </c>
      <c r="AD293" s="55" t="e">
        <f t="shared" si="134"/>
        <v>#REF!</v>
      </c>
      <c r="AG293" s="61" t="str">
        <f t="shared" si="135"/>
        <v>284</v>
      </c>
      <c r="AH293" s="62" t="str">
        <f t="shared" si="136"/>
        <v>Stoneham</v>
      </c>
      <c r="AI293" s="63">
        <f t="shared" si="137"/>
        <v>0.79582382772529769</v>
      </c>
      <c r="AJ293" s="64">
        <f t="shared" si="114"/>
        <v>79.58</v>
      </c>
      <c r="AK293" s="63">
        <f t="shared" si="138"/>
        <v>4.3499999999999997E-2</v>
      </c>
      <c r="AL293" s="57" t="e">
        <f t="shared" si="115"/>
        <v>#REF!</v>
      </c>
      <c r="AM293" s="65" t="e">
        <f t="shared" si="139"/>
        <v>#REF!</v>
      </c>
      <c r="AR293" s="49"/>
    </row>
    <row r="294" spans="1:44" ht="12.75" customHeight="1" x14ac:dyDescent="0.3">
      <c r="A294" s="48">
        <v>285</v>
      </c>
      <c r="B294" s="48" t="s">
        <v>348</v>
      </c>
      <c r="C294" s="49">
        <v>6283557300</v>
      </c>
      <c r="D294" s="49">
        <f t="shared" si="116"/>
        <v>14521396.170792941</v>
      </c>
      <c r="E294" s="59">
        <v>1198644000</v>
      </c>
      <c r="F294" s="49">
        <f t="shared" si="140"/>
        <v>13410532.972530816</v>
      </c>
      <c r="G294" s="49">
        <f t="shared" si="117"/>
        <v>27931929</v>
      </c>
      <c r="H294" s="50">
        <v>68052119.150257751</v>
      </c>
      <c r="I294" s="51">
        <f t="shared" si="118"/>
        <v>0.41044906975382861</v>
      </c>
      <c r="J294" s="28">
        <f t="shared" si="119"/>
        <v>816625430</v>
      </c>
      <c r="K294" s="28">
        <f t="shared" si="120"/>
        <v>27931929</v>
      </c>
      <c r="L294" s="52">
        <f t="shared" si="121"/>
        <v>41.04</v>
      </c>
      <c r="M294" s="91"/>
      <c r="N294" s="53">
        <v>33418603</v>
      </c>
      <c r="O294" s="54">
        <v>4.8399999999999999E-2</v>
      </c>
      <c r="P294" s="28">
        <f t="shared" si="122"/>
        <v>35036063</v>
      </c>
      <c r="Q294" s="55">
        <f t="shared" si="123"/>
        <v>51.48416160654903</v>
      </c>
      <c r="R294" s="55">
        <f t="shared" si="124"/>
        <v>0</v>
      </c>
      <c r="S294" s="56">
        <f t="shared" si="125"/>
        <v>0</v>
      </c>
      <c r="T294" s="28">
        <f t="shared" si="126"/>
        <v>0</v>
      </c>
      <c r="U294" s="57">
        <f t="shared" si="127"/>
        <v>7104134</v>
      </c>
      <c r="V294" s="57" t="e">
        <f t="shared" si="113"/>
        <v>#REF!</v>
      </c>
      <c r="W294" s="57">
        <f t="shared" si="128"/>
        <v>0</v>
      </c>
      <c r="X294" s="50" t="e">
        <f t="shared" si="129"/>
        <v>#REF!</v>
      </c>
      <c r="Y294" s="58" t="e">
        <f t="shared" si="130"/>
        <v>#REF!</v>
      </c>
      <c r="AA294" s="28">
        <f t="shared" si="131"/>
        <v>0</v>
      </c>
      <c r="AB294" s="28">
        <f t="shared" si="132"/>
        <v>0</v>
      </c>
      <c r="AC294" s="28" t="e">
        <f t="shared" si="133"/>
        <v>#REF!</v>
      </c>
      <c r="AD294" s="55" t="e">
        <f t="shared" si="134"/>
        <v>#REF!</v>
      </c>
      <c r="AG294" s="61" t="str">
        <f t="shared" si="135"/>
        <v>285</v>
      </c>
      <c r="AH294" s="62" t="str">
        <f t="shared" si="136"/>
        <v>Stoughton</v>
      </c>
      <c r="AI294" s="63">
        <f t="shared" si="137"/>
        <v>0.41044906975382861</v>
      </c>
      <c r="AJ294" s="64">
        <f t="shared" si="114"/>
        <v>41.04</v>
      </c>
      <c r="AK294" s="63">
        <f t="shared" si="138"/>
        <v>4.8399999999999999E-2</v>
      </c>
      <c r="AL294" s="57" t="e">
        <f t="shared" si="115"/>
        <v>#REF!</v>
      </c>
      <c r="AM294" s="65" t="e">
        <f t="shared" si="139"/>
        <v>#REF!</v>
      </c>
      <c r="AR294" s="49"/>
    </row>
    <row r="295" spans="1:44" ht="12.75" customHeight="1" x14ac:dyDescent="0.3">
      <c r="A295" s="48">
        <v>286</v>
      </c>
      <c r="B295" s="48" t="s">
        <v>349</v>
      </c>
      <c r="C295" s="49">
        <v>2104302800</v>
      </c>
      <c r="D295" s="49">
        <f t="shared" si="116"/>
        <v>4863075.6692723818</v>
      </c>
      <c r="E295" s="59">
        <v>706446000</v>
      </c>
      <c r="F295" s="49">
        <f t="shared" si="140"/>
        <v>7903779.0839586267</v>
      </c>
      <c r="G295" s="49">
        <f t="shared" si="117"/>
        <v>12766855</v>
      </c>
      <c r="H295" s="50">
        <v>15053373.376343438</v>
      </c>
      <c r="I295" s="51">
        <f t="shared" si="118"/>
        <v>0.84810591492158627</v>
      </c>
      <c r="J295" s="28">
        <f t="shared" si="119"/>
        <v>180640481</v>
      </c>
      <c r="K295" s="28">
        <f t="shared" si="120"/>
        <v>12766855</v>
      </c>
      <c r="L295" s="52">
        <f t="shared" si="121"/>
        <v>84.81</v>
      </c>
      <c r="M295" s="91"/>
      <c r="N295" s="53">
        <v>12363407</v>
      </c>
      <c r="O295" s="54">
        <v>3.5200000000000002E-2</v>
      </c>
      <c r="P295" s="28">
        <f t="shared" si="122"/>
        <v>12798599</v>
      </c>
      <c r="Q295" s="55">
        <f t="shared" si="123"/>
        <v>85.021467813408222</v>
      </c>
      <c r="R295" s="55">
        <f t="shared" si="124"/>
        <v>0</v>
      </c>
      <c r="S295" s="56">
        <f t="shared" si="125"/>
        <v>0</v>
      </c>
      <c r="T295" s="28">
        <f t="shared" si="126"/>
        <v>0</v>
      </c>
      <c r="U295" s="57">
        <f t="shared" si="127"/>
        <v>31744</v>
      </c>
      <c r="V295" s="57" t="e">
        <f t="shared" si="113"/>
        <v>#REF!</v>
      </c>
      <c r="W295" s="57">
        <f t="shared" si="128"/>
        <v>0</v>
      </c>
      <c r="X295" s="50" t="e">
        <f t="shared" si="129"/>
        <v>#REF!</v>
      </c>
      <c r="Y295" s="58" t="e">
        <f t="shared" si="130"/>
        <v>#REF!</v>
      </c>
      <c r="AA295" s="28">
        <f t="shared" si="131"/>
        <v>0</v>
      </c>
      <c r="AB295" s="28">
        <f t="shared" si="132"/>
        <v>0</v>
      </c>
      <c r="AC295" s="28" t="e">
        <f t="shared" si="133"/>
        <v>#REF!</v>
      </c>
      <c r="AD295" s="55" t="e">
        <f t="shared" si="134"/>
        <v>#REF!</v>
      </c>
      <c r="AG295" s="61" t="str">
        <f t="shared" si="135"/>
        <v>286</v>
      </c>
      <c r="AH295" s="62" t="str">
        <f t="shared" si="136"/>
        <v>Stow</v>
      </c>
      <c r="AI295" s="63">
        <f t="shared" si="137"/>
        <v>0.84810591492158627</v>
      </c>
      <c r="AJ295" s="64">
        <f t="shared" si="114"/>
        <v>84.81</v>
      </c>
      <c r="AK295" s="63">
        <f t="shared" si="138"/>
        <v>3.5200000000000002E-2</v>
      </c>
      <c r="AL295" s="57" t="e">
        <f t="shared" si="115"/>
        <v>#REF!</v>
      </c>
      <c r="AM295" s="65" t="e">
        <f t="shared" si="139"/>
        <v>#REF!</v>
      </c>
      <c r="AR295" s="49"/>
    </row>
    <row r="296" spans="1:44" ht="12.75" customHeight="1" x14ac:dyDescent="0.3">
      <c r="A296" s="48">
        <v>287</v>
      </c>
      <c r="B296" s="48" t="s">
        <v>350</v>
      </c>
      <c r="C296" s="49">
        <v>1957480400</v>
      </c>
      <c r="D296" s="49">
        <f t="shared" si="116"/>
        <v>4523766.8772372352</v>
      </c>
      <c r="E296" s="59">
        <v>541652000</v>
      </c>
      <c r="F296" s="49">
        <f t="shared" si="140"/>
        <v>6060049.5273302672</v>
      </c>
      <c r="G296" s="49">
        <f t="shared" si="117"/>
        <v>10583816</v>
      </c>
      <c r="H296" s="50">
        <v>23788976.710745141</v>
      </c>
      <c r="I296" s="51">
        <f t="shared" si="118"/>
        <v>0.44490421461547952</v>
      </c>
      <c r="J296" s="28">
        <f t="shared" si="119"/>
        <v>285467721</v>
      </c>
      <c r="K296" s="28">
        <f t="shared" si="120"/>
        <v>10583816</v>
      </c>
      <c r="L296" s="52">
        <f t="shared" si="121"/>
        <v>44.49</v>
      </c>
      <c r="M296" s="91"/>
      <c r="N296" s="53">
        <v>13256696</v>
      </c>
      <c r="O296" s="54">
        <v>3.7199999999999997E-2</v>
      </c>
      <c r="P296" s="28">
        <f t="shared" si="122"/>
        <v>13749845</v>
      </c>
      <c r="Q296" s="55">
        <f t="shared" si="123"/>
        <v>57.799228471182587</v>
      </c>
      <c r="R296" s="55">
        <f t="shared" si="124"/>
        <v>0</v>
      </c>
      <c r="S296" s="56">
        <f t="shared" si="125"/>
        <v>0</v>
      </c>
      <c r="T296" s="28">
        <f t="shared" si="126"/>
        <v>0</v>
      </c>
      <c r="U296" s="57">
        <f t="shared" si="127"/>
        <v>3166029</v>
      </c>
      <c r="V296" s="57" t="e">
        <f t="shared" si="113"/>
        <v>#REF!</v>
      </c>
      <c r="W296" s="57">
        <f t="shared" si="128"/>
        <v>0</v>
      </c>
      <c r="X296" s="50" t="e">
        <f t="shared" si="129"/>
        <v>#REF!</v>
      </c>
      <c r="Y296" s="58" t="e">
        <f t="shared" si="130"/>
        <v>#REF!</v>
      </c>
      <c r="AA296" s="28">
        <f t="shared" si="131"/>
        <v>0</v>
      </c>
      <c r="AB296" s="28">
        <f t="shared" si="132"/>
        <v>0</v>
      </c>
      <c r="AC296" s="28" t="e">
        <f t="shared" si="133"/>
        <v>#REF!</v>
      </c>
      <c r="AD296" s="55" t="e">
        <f t="shared" si="134"/>
        <v>#REF!</v>
      </c>
      <c r="AG296" s="61" t="str">
        <f t="shared" si="135"/>
        <v>287</v>
      </c>
      <c r="AH296" s="62" t="str">
        <f t="shared" si="136"/>
        <v>Sturbridge</v>
      </c>
      <c r="AI296" s="63">
        <f t="shared" si="137"/>
        <v>0.44490421461547952</v>
      </c>
      <c r="AJ296" s="64">
        <f t="shared" si="114"/>
        <v>44.49</v>
      </c>
      <c r="AK296" s="63">
        <f t="shared" si="138"/>
        <v>3.7199999999999997E-2</v>
      </c>
      <c r="AL296" s="57" t="e">
        <f t="shared" si="115"/>
        <v>#REF!</v>
      </c>
      <c r="AM296" s="65" t="e">
        <f t="shared" si="139"/>
        <v>#REF!</v>
      </c>
      <c r="AR296" s="49"/>
    </row>
    <row r="297" spans="1:44" ht="12.75" customHeight="1" x14ac:dyDescent="0.3">
      <c r="A297" s="48">
        <v>288</v>
      </c>
      <c r="B297" s="48" t="s">
        <v>351</v>
      </c>
      <c r="C297" s="49">
        <v>7603766700</v>
      </c>
      <c r="D297" s="49">
        <f t="shared" si="116"/>
        <v>17572420.106837075</v>
      </c>
      <c r="E297" s="59">
        <v>2479674000</v>
      </c>
      <c r="F297" s="49">
        <f t="shared" si="140"/>
        <v>27742807.654422309</v>
      </c>
      <c r="G297" s="49">
        <f t="shared" si="117"/>
        <v>45315228</v>
      </c>
      <c r="H297" s="50">
        <v>48959956.505618267</v>
      </c>
      <c r="I297" s="51">
        <f t="shared" si="118"/>
        <v>0.92555694968397229</v>
      </c>
      <c r="J297" s="28">
        <f t="shared" si="119"/>
        <v>587519478</v>
      </c>
      <c r="K297" s="28">
        <f t="shared" si="120"/>
        <v>45315228</v>
      </c>
      <c r="L297" s="52">
        <f t="shared" si="121"/>
        <v>92.56</v>
      </c>
      <c r="M297" s="91"/>
      <c r="N297" s="53">
        <v>38340362</v>
      </c>
      <c r="O297" s="54">
        <v>3.5999999999999997E-2</v>
      </c>
      <c r="P297" s="28">
        <f t="shared" si="122"/>
        <v>39720615</v>
      </c>
      <c r="Q297" s="55">
        <f t="shared" si="123"/>
        <v>81.128779179862974</v>
      </c>
      <c r="R297" s="55">
        <f t="shared" si="124"/>
        <v>11.431220820137028</v>
      </c>
      <c r="S297" s="56">
        <f t="shared" si="125"/>
        <v>0.02</v>
      </c>
      <c r="T297" s="28">
        <f t="shared" si="126"/>
        <v>766807</v>
      </c>
      <c r="U297" s="57">
        <f t="shared" si="127"/>
        <v>0</v>
      </c>
      <c r="V297" s="57" t="e">
        <f t="shared" si="113"/>
        <v>#REF!</v>
      </c>
      <c r="W297" s="57">
        <f t="shared" si="128"/>
        <v>0</v>
      </c>
      <c r="X297" s="50" t="e">
        <f t="shared" si="129"/>
        <v>#REF!</v>
      </c>
      <c r="Y297" s="58" t="e">
        <f t="shared" si="130"/>
        <v>#REF!</v>
      </c>
      <c r="AA297" s="28">
        <f t="shared" si="131"/>
        <v>-5594613</v>
      </c>
      <c r="AB297" s="28">
        <f t="shared" si="132"/>
        <v>-4827806</v>
      </c>
      <c r="AC297" s="28">
        <f t="shared" si="133"/>
        <v>0</v>
      </c>
      <c r="AD297" s="55" t="e">
        <f t="shared" si="134"/>
        <v>#REF!</v>
      </c>
      <c r="AG297" s="61" t="str">
        <f t="shared" si="135"/>
        <v>288</v>
      </c>
      <c r="AH297" s="62" t="str">
        <f t="shared" si="136"/>
        <v>Sudbury</v>
      </c>
      <c r="AI297" s="63">
        <f t="shared" si="137"/>
        <v>0.92555694968397229</v>
      </c>
      <c r="AJ297" s="64">
        <f t="shared" si="114"/>
        <v>92.56</v>
      </c>
      <c r="AK297" s="63">
        <f t="shared" si="138"/>
        <v>3.5999999999999997E-2</v>
      </c>
      <c r="AL297" s="57" t="e">
        <f t="shared" si="115"/>
        <v>#REF!</v>
      </c>
      <c r="AM297" s="65" t="e">
        <f t="shared" si="139"/>
        <v>#REF!</v>
      </c>
      <c r="AR297" s="49"/>
    </row>
    <row r="298" spans="1:44" ht="12.75" customHeight="1" x14ac:dyDescent="0.3">
      <c r="A298" s="48">
        <v>289</v>
      </c>
      <c r="B298" s="48" t="s">
        <v>352</v>
      </c>
      <c r="C298" s="49">
        <v>648868700</v>
      </c>
      <c r="D298" s="49">
        <f t="shared" si="116"/>
        <v>1499545.4016990333</v>
      </c>
      <c r="E298" s="59">
        <v>122267000</v>
      </c>
      <c r="F298" s="49">
        <f t="shared" si="140"/>
        <v>1367933.7943145966</v>
      </c>
      <c r="G298" s="49">
        <f t="shared" si="117"/>
        <v>2867479</v>
      </c>
      <c r="H298" s="50">
        <v>4153332.3043576581</v>
      </c>
      <c r="I298" s="51">
        <f t="shared" si="118"/>
        <v>0.69040442465714902</v>
      </c>
      <c r="J298" s="28">
        <f t="shared" si="119"/>
        <v>49839988</v>
      </c>
      <c r="K298" s="28">
        <f t="shared" si="120"/>
        <v>2867479</v>
      </c>
      <c r="L298" s="52">
        <f t="shared" si="121"/>
        <v>69.040000000000006</v>
      </c>
      <c r="M298" s="91"/>
      <c r="N298" s="53">
        <v>3262775</v>
      </c>
      <c r="O298" s="54">
        <v>4.130000000000001E-2</v>
      </c>
      <c r="P298" s="28">
        <f t="shared" si="122"/>
        <v>3397528</v>
      </c>
      <c r="Q298" s="55">
        <f t="shared" si="123"/>
        <v>81.802460073693794</v>
      </c>
      <c r="R298" s="55">
        <f t="shared" si="124"/>
        <v>0</v>
      </c>
      <c r="S298" s="56">
        <f t="shared" si="125"/>
        <v>0</v>
      </c>
      <c r="T298" s="28">
        <f t="shared" si="126"/>
        <v>0</v>
      </c>
      <c r="U298" s="57">
        <f t="shared" si="127"/>
        <v>530049</v>
      </c>
      <c r="V298" s="57" t="e">
        <f t="shared" si="113"/>
        <v>#REF!</v>
      </c>
      <c r="W298" s="57">
        <f t="shared" si="128"/>
        <v>0</v>
      </c>
      <c r="X298" s="50" t="e">
        <f t="shared" si="129"/>
        <v>#REF!</v>
      </c>
      <c r="Y298" s="58" t="e">
        <f t="shared" si="130"/>
        <v>#REF!</v>
      </c>
      <c r="AA298" s="28">
        <f t="shared" si="131"/>
        <v>0</v>
      </c>
      <c r="AB298" s="28">
        <f t="shared" si="132"/>
        <v>0</v>
      </c>
      <c r="AC298" s="28" t="e">
        <f t="shared" si="133"/>
        <v>#REF!</v>
      </c>
      <c r="AD298" s="55" t="e">
        <f t="shared" si="134"/>
        <v>#REF!</v>
      </c>
      <c r="AG298" s="61" t="str">
        <f t="shared" si="135"/>
        <v>289</v>
      </c>
      <c r="AH298" s="62" t="str">
        <f t="shared" si="136"/>
        <v>Sunderland</v>
      </c>
      <c r="AI298" s="63">
        <f t="shared" si="137"/>
        <v>0.69040442465714902</v>
      </c>
      <c r="AJ298" s="64">
        <f t="shared" si="114"/>
        <v>69.040000000000006</v>
      </c>
      <c r="AK298" s="63">
        <f t="shared" si="138"/>
        <v>4.130000000000001E-2</v>
      </c>
      <c r="AL298" s="57" t="e">
        <f t="shared" si="115"/>
        <v>#REF!</v>
      </c>
      <c r="AM298" s="65" t="e">
        <f t="shared" si="139"/>
        <v>#REF!</v>
      </c>
      <c r="AR298" s="49"/>
    </row>
    <row r="299" spans="1:44" ht="12.75" customHeight="1" x14ac:dyDescent="0.3">
      <c r="A299" s="48">
        <v>290</v>
      </c>
      <c r="B299" s="48" t="s">
        <v>353</v>
      </c>
      <c r="C299" s="49">
        <v>2416680400</v>
      </c>
      <c r="D299" s="49">
        <f t="shared" si="116"/>
        <v>5584985.038107371</v>
      </c>
      <c r="E299" s="59">
        <v>633715000</v>
      </c>
      <c r="F299" s="49">
        <f t="shared" si="140"/>
        <v>7090058.3515100107</v>
      </c>
      <c r="G299" s="49">
        <f t="shared" si="117"/>
        <v>12675043</v>
      </c>
      <c r="H299" s="50">
        <v>18674532.310067814</v>
      </c>
      <c r="I299" s="51">
        <f t="shared" si="118"/>
        <v>0.67873415995358721</v>
      </c>
      <c r="J299" s="28">
        <f t="shared" si="119"/>
        <v>224094388</v>
      </c>
      <c r="K299" s="28">
        <f t="shared" si="120"/>
        <v>12675043</v>
      </c>
      <c r="L299" s="52">
        <f t="shared" si="121"/>
        <v>67.87</v>
      </c>
      <c r="M299" s="91"/>
      <c r="N299" s="53">
        <v>14857536</v>
      </c>
      <c r="O299" s="54">
        <v>4.3999999999999997E-2</v>
      </c>
      <c r="P299" s="28">
        <f t="shared" si="122"/>
        <v>15511268</v>
      </c>
      <c r="Q299" s="55">
        <f t="shared" si="123"/>
        <v>83.061078812868402</v>
      </c>
      <c r="R299" s="55">
        <f t="shared" si="124"/>
        <v>0</v>
      </c>
      <c r="S299" s="56">
        <f t="shared" si="125"/>
        <v>0</v>
      </c>
      <c r="T299" s="28">
        <f t="shared" si="126"/>
        <v>0</v>
      </c>
      <c r="U299" s="57">
        <f t="shared" si="127"/>
        <v>2836225</v>
      </c>
      <c r="V299" s="57" t="e">
        <f t="shared" si="113"/>
        <v>#REF!</v>
      </c>
      <c r="W299" s="57">
        <f t="shared" si="128"/>
        <v>0</v>
      </c>
      <c r="X299" s="50" t="e">
        <f t="shared" si="129"/>
        <v>#REF!</v>
      </c>
      <c r="Y299" s="58" t="e">
        <f t="shared" si="130"/>
        <v>#REF!</v>
      </c>
      <c r="AA299" s="28">
        <f t="shared" si="131"/>
        <v>0</v>
      </c>
      <c r="AB299" s="28">
        <f t="shared" si="132"/>
        <v>0</v>
      </c>
      <c r="AC299" s="28" t="e">
        <f t="shared" si="133"/>
        <v>#REF!</v>
      </c>
      <c r="AD299" s="55" t="e">
        <f t="shared" si="134"/>
        <v>#REF!</v>
      </c>
      <c r="AG299" s="61" t="str">
        <f t="shared" si="135"/>
        <v>290</v>
      </c>
      <c r="AH299" s="62" t="str">
        <f t="shared" si="136"/>
        <v>Sutton</v>
      </c>
      <c r="AI299" s="63">
        <f t="shared" si="137"/>
        <v>0.67873415995358721</v>
      </c>
      <c r="AJ299" s="64">
        <f t="shared" si="114"/>
        <v>67.87</v>
      </c>
      <c r="AK299" s="63">
        <f t="shared" si="138"/>
        <v>4.3999999999999997E-2</v>
      </c>
      <c r="AL299" s="57" t="e">
        <f t="shared" si="115"/>
        <v>#REF!</v>
      </c>
      <c r="AM299" s="65" t="e">
        <f t="shared" si="139"/>
        <v>#REF!</v>
      </c>
      <c r="AR299" s="49"/>
    </row>
    <row r="300" spans="1:44" ht="12.75" customHeight="1" x14ac:dyDescent="0.3">
      <c r="A300" s="48">
        <v>291</v>
      </c>
      <c r="B300" s="48" t="s">
        <v>354</v>
      </c>
      <c r="C300" s="49">
        <v>4962059100</v>
      </c>
      <c r="D300" s="49">
        <f t="shared" si="116"/>
        <v>11467393.798412288</v>
      </c>
      <c r="E300" s="59">
        <v>1322212000</v>
      </c>
      <c r="F300" s="49">
        <f t="shared" si="140"/>
        <v>14793022.467618337</v>
      </c>
      <c r="G300" s="49">
        <f t="shared" si="117"/>
        <v>26260416</v>
      </c>
      <c r="H300" s="50">
        <v>28747237.97566038</v>
      </c>
      <c r="I300" s="51">
        <f t="shared" si="118"/>
        <v>0.91349353361300611</v>
      </c>
      <c r="J300" s="28">
        <f t="shared" si="119"/>
        <v>344966856</v>
      </c>
      <c r="K300" s="28">
        <f t="shared" si="120"/>
        <v>26260416</v>
      </c>
      <c r="L300" s="52">
        <f t="shared" si="121"/>
        <v>91.35</v>
      </c>
      <c r="M300" s="91"/>
      <c r="N300" s="53">
        <v>21987989</v>
      </c>
      <c r="O300" s="54">
        <v>3.0099999999999998E-2</v>
      </c>
      <c r="P300" s="28">
        <f t="shared" si="122"/>
        <v>22649827</v>
      </c>
      <c r="Q300" s="55">
        <f t="shared" si="123"/>
        <v>78.789576303563777</v>
      </c>
      <c r="R300" s="55">
        <f t="shared" si="124"/>
        <v>12.560423696436217</v>
      </c>
      <c r="S300" s="56">
        <f t="shared" si="125"/>
        <v>0.02</v>
      </c>
      <c r="T300" s="28">
        <f t="shared" si="126"/>
        <v>439760</v>
      </c>
      <c r="U300" s="57">
        <f t="shared" si="127"/>
        <v>0</v>
      </c>
      <c r="V300" s="57" t="e">
        <f t="shared" si="113"/>
        <v>#REF!</v>
      </c>
      <c r="W300" s="57">
        <f t="shared" si="128"/>
        <v>0</v>
      </c>
      <c r="X300" s="50" t="e">
        <f t="shared" si="129"/>
        <v>#REF!</v>
      </c>
      <c r="Y300" s="58" t="e">
        <f t="shared" si="130"/>
        <v>#REF!</v>
      </c>
      <c r="AA300" s="28">
        <f t="shared" si="131"/>
        <v>-3610589</v>
      </c>
      <c r="AB300" s="28">
        <f t="shared" si="132"/>
        <v>-3170829</v>
      </c>
      <c r="AC300" s="28">
        <f t="shared" si="133"/>
        <v>0</v>
      </c>
      <c r="AD300" s="55" t="e">
        <f t="shared" si="134"/>
        <v>#REF!</v>
      </c>
      <c r="AG300" s="61" t="str">
        <f t="shared" si="135"/>
        <v>291</v>
      </c>
      <c r="AH300" s="62" t="str">
        <f t="shared" si="136"/>
        <v>Swampscott</v>
      </c>
      <c r="AI300" s="63">
        <f t="shared" si="137"/>
        <v>0.91349353361300611</v>
      </c>
      <c r="AJ300" s="64">
        <f t="shared" si="114"/>
        <v>91.35</v>
      </c>
      <c r="AK300" s="63">
        <f t="shared" si="138"/>
        <v>3.0099999999999998E-2</v>
      </c>
      <c r="AL300" s="57" t="e">
        <f t="shared" si="115"/>
        <v>#REF!</v>
      </c>
      <c r="AM300" s="65" t="e">
        <f t="shared" si="139"/>
        <v>#REF!</v>
      </c>
      <c r="AR300" s="49"/>
    </row>
    <row r="301" spans="1:44" ht="12.75" customHeight="1" x14ac:dyDescent="0.3">
      <c r="A301" s="48">
        <v>292</v>
      </c>
      <c r="B301" s="48" t="s">
        <v>355</v>
      </c>
      <c r="C301" s="49">
        <v>3602751200</v>
      </c>
      <c r="D301" s="49">
        <f t="shared" si="116"/>
        <v>8326012.6361861406</v>
      </c>
      <c r="E301" s="59">
        <v>711370000</v>
      </c>
      <c r="F301" s="49">
        <f t="shared" si="140"/>
        <v>7958869.2227794454</v>
      </c>
      <c r="G301" s="49">
        <f t="shared" si="117"/>
        <v>16284882</v>
      </c>
      <c r="H301" s="50">
        <v>31730970.018163182</v>
      </c>
      <c r="I301" s="51">
        <f t="shared" si="118"/>
        <v>0.51321727607691603</v>
      </c>
      <c r="J301" s="28">
        <f t="shared" si="119"/>
        <v>380771640</v>
      </c>
      <c r="K301" s="28">
        <f t="shared" si="120"/>
        <v>16284882</v>
      </c>
      <c r="L301" s="52">
        <f t="shared" si="121"/>
        <v>51.32</v>
      </c>
      <c r="M301" s="91"/>
      <c r="N301" s="53">
        <v>19309306</v>
      </c>
      <c r="O301" s="54">
        <v>4.99E-2</v>
      </c>
      <c r="P301" s="28">
        <f t="shared" si="122"/>
        <v>20272840</v>
      </c>
      <c r="Q301" s="55">
        <f t="shared" si="123"/>
        <v>63.889758139746711</v>
      </c>
      <c r="R301" s="55">
        <f t="shared" si="124"/>
        <v>0</v>
      </c>
      <c r="S301" s="56">
        <f t="shared" si="125"/>
        <v>0</v>
      </c>
      <c r="T301" s="28">
        <f t="shared" si="126"/>
        <v>0</v>
      </c>
      <c r="U301" s="57">
        <f t="shared" si="127"/>
        <v>3987958</v>
      </c>
      <c r="V301" s="57" t="e">
        <f t="shared" si="113"/>
        <v>#REF!</v>
      </c>
      <c r="W301" s="57">
        <f t="shared" si="128"/>
        <v>0</v>
      </c>
      <c r="X301" s="50" t="e">
        <f t="shared" si="129"/>
        <v>#REF!</v>
      </c>
      <c r="Y301" s="58" t="e">
        <f t="shared" si="130"/>
        <v>#REF!</v>
      </c>
      <c r="AA301" s="28">
        <f t="shared" si="131"/>
        <v>0</v>
      </c>
      <c r="AB301" s="28">
        <f t="shared" si="132"/>
        <v>0</v>
      </c>
      <c r="AC301" s="28" t="e">
        <f t="shared" si="133"/>
        <v>#REF!</v>
      </c>
      <c r="AD301" s="55" t="e">
        <f t="shared" si="134"/>
        <v>#REF!</v>
      </c>
      <c r="AG301" s="61" t="str">
        <f t="shared" si="135"/>
        <v>292</v>
      </c>
      <c r="AH301" s="62" t="str">
        <f t="shared" si="136"/>
        <v>Swansea</v>
      </c>
      <c r="AI301" s="63">
        <f t="shared" si="137"/>
        <v>0.51321727607691603</v>
      </c>
      <c r="AJ301" s="64">
        <f t="shared" si="114"/>
        <v>51.32</v>
      </c>
      <c r="AK301" s="63">
        <f t="shared" si="138"/>
        <v>4.99E-2</v>
      </c>
      <c r="AL301" s="57" t="e">
        <f t="shared" si="115"/>
        <v>#REF!</v>
      </c>
      <c r="AM301" s="65" t="e">
        <f t="shared" si="139"/>
        <v>#REF!</v>
      </c>
      <c r="AR301" s="49"/>
    </row>
    <row r="302" spans="1:44" ht="12.75" customHeight="1" x14ac:dyDescent="0.3">
      <c r="A302" s="48">
        <v>293</v>
      </c>
      <c r="B302" s="48" t="s">
        <v>356</v>
      </c>
      <c r="C302" s="49">
        <v>9610677500</v>
      </c>
      <c r="D302" s="49">
        <f t="shared" si="116"/>
        <v>22210421.387774386</v>
      </c>
      <c r="E302" s="59">
        <v>1886284000</v>
      </c>
      <c r="F302" s="49">
        <f t="shared" si="140"/>
        <v>21103908.898352902</v>
      </c>
      <c r="G302" s="49">
        <f t="shared" si="117"/>
        <v>43314330</v>
      </c>
      <c r="H302" s="50">
        <v>164895534.7175931</v>
      </c>
      <c r="I302" s="51">
        <f t="shared" si="118"/>
        <v>0.26267739799129131</v>
      </c>
      <c r="J302" s="28">
        <f t="shared" si="119"/>
        <v>1978746417</v>
      </c>
      <c r="K302" s="28">
        <f t="shared" si="120"/>
        <v>43314330</v>
      </c>
      <c r="L302" s="52">
        <f t="shared" si="121"/>
        <v>26.27</v>
      </c>
      <c r="M302" s="91"/>
      <c r="N302" s="53">
        <v>48891783</v>
      </c>
      <c r="O302" s="54">
        <v>4.590000000000001E-2</v>
      </c>
      <c r="P302" s="28">
        <f t="shared" si="122"/>
        <v>51135916</v>
      </c>
      <c r="Q302" s="55">
        <f t="shared" si="123"/>
        <v>31.011098079506809</v>
      </c>
      <c r="R302" s="55">
        <f t="shared" si="124"/>
        <v>0</v>
      </c>
      <c r="S302" s="56">
        <f t="shared" si="125"/>
        <v>0</v>
      </c>
      <c r="T302" s="28">
        <f t="shared" si="126"/>
        <v>0</v>
      </c>
      <c r="U302" s="57">
        <f t="shared" si="127"/>
        <v>7821586</v>
      </c>
      <c r="V302" s="57" t="e">
        <f t="shared" si="113"/>
        <v>#REF!</v>
      </c>
      <c r="W302" s="57">
        <f t="shared" si="128"/>
        <v>0</v>
      </c>
      <c r="X302" s="50" t="e">
        <f t="shared" si="129"/>
        <v>#REF!</v>
      </c>
      <c r="Y302" s="58" t="e">
        <f t="shared" si="130"/>
        <v>#REF!</v>
      </c>
      <c r="AA302" s="28">
        <f t="shared" si="131"/>
        <v>0</v>
      </c>
      <c r="AB302" s="28">
        <f t="shared" si="132"/>
        <v>0</v>
      </c>
      <c r="AC302" s="28" t="e">
        <f t="shared" si="133"/>
        <v>#REF!</v>
      </c>
      <c r="AD302" s="55" t="e">
        <f t="shared" si="134"/>
        <v>#REF!</v>
      </c>
      <c r="AG302" s="61" t="str">
        <f t="shared" si="135"/>
        <v>293</v>
      </c>
      <c r="AH302" s="62" t="str">
        <f t="shared" si="136"/>
        <v>Taunton</v>
      </c>
      <c r="AI302" s="63">
        <f t="shared" si="137"/>
        <v>0.26267739799129131</v>
      </c>
      <c r="AJ302" s="64">
        <f t="shared" si="114"/>
        <v>26.27</v>
      </c>
      <c r="AK302" s="63">
        <f t="shared" si="138"/>
        <v>4.590000000000001E-2</v>
      </c>
      <c r="AL302" s="57" t="e">
        <f t="shared" si="115"/>
        <v>#REF!</v>
      </c>
      <c r="AM302" s="65" t="e">
        <f t="shared" si="139"/>
        <v>#REF!</v>
      </c>
      <c r="AR302" s="49"/>
    </row>
    <row r="303" spans="1:44" ht="12.75" customHeight="1" x14ac:dyDescent="0.3">
      <c r="A303" s="48">
        <v>294</v>
      </c>
      <c r="B303" s="48" t="s">
        <v>357</v>
      </c>
      <c r="C303" s="49">
        <v>1157396800</v>
      </c>
      <c r="D303" s="49">
        <f t="shared" si="116"/>
        <v>2674761.5494185123</v>
      </c>
      <c r="E303" s="59">
        <v>278211000</v>
      </c>
      <c r="F303" s="49">
        <f t="shared" si="140"/>
        <v>3112648.7838096805</v>
      </c>
      <c r="G303" s="49">
        <f t="shared" si="117"/>
        <v>5787410</v>
      </c>
      <c r="H303" s="50">
        <v>19251800.369119812</v>
      </c>
      <c r="I303" s="51">
        <f t="shared" si="118"/>
        <v>0.30061655995992437</v>
      </c>
      <c r="J303" s="28">
        <f t="shared" si="119"/>
        <v>231021604</v>
      </c>
      <c r="K303" s="28">
        <f t="shared" si="120"/>
        <v>5787410</v>
      </c>
      <c r="L303" s="52">
        <f t="shared" si="121"/>
        <v>30.06</v>
      </c>
      <c r="M303" s="91"/>
      <c r="N303" s="53">
        <v>6124683</v>
      </c>
      <c r="O303" s="54">
        <v>4.1599999999999998E-2</v>
      </c>
      <c r="P303" s="28">
        <f t="shared" si="122"/>
        <v>6379470</v>
      </c>
      <c r="Q303" s="55">
        <f t="shared" si="123"/>
        <v>33.137004735581868</v>
      </c>
      <c r="R303" s="55">
        <f t="shared" si="124"/>
        <v>0</v>
      </c>
      <c r="S303" s="56">
        <f t="shared" si="125"/>
        <v>0</v>
      </c>
      <c r="T303" s="28">
        <f t="shared" si="126"/>
        <v>0</v>
      </c>
      <c r="U303" s="57">
        <f t="shared" si="127"/>
        <v>592060</v>
      </c>
      <c r="V303" s="57" t="e">
        <f t="shared" si="113"/>
        <v>#REF!</v>
      </c>
      <c r="W303" s="57">
        <f t="shared" si="128"/>
        <v>0</v>
      </c>
      <c r="X303" s="50" t="e">
        <f t="shared" si="129"/>
        <v>#REF!</v>
      </c>
      <c r="Y303" s="58" t="e">
        <f t="shared" si="130"/>
        <v>#REF!</v>
      </c>
      <c r="AA303" s="28">
        <f t="shared" si="131"/>
        <v>0</v>
      </c>
      <c r="AB303" s="28">
        <f t="shared" si="132"/>
        <v>0</v>
      </c>
      <c r="AC303" s="28" t="e">
        <f t="shared" si="133"/>
        <v>#REF!</v>
      </c>
      <c r="AD303" s="55" t="e">
        <f t="shared" si="134"/>
        <v>#REF!</v>
      </c>
      <c r="AG303" s="61" t="str">
        <f t="shared" si="135"/>
        <v>294</v>
      </c>
      <c r="AH303" s="62" t="str">
        <f t="shared" si="136"/>
        <v>Templeton</v>
      </c>
      <c r="AI303" s="63">
        <f t="shared" si="137"/>
        <v>0.30061655995992437</v>
      </c>
      <c r="AJ303" s="64">
        <f t="shared" si="114"/>
        <v>30.06</v>
      </c>
      <c r="AK303" s="63">
        <f t="shared" si="138"/>
        <v>4.1599999999999998E-2</v>
      </c>
      <c r="AL303" s="57" t="e">
        <f t="shared" si="115"/>
        <v>#REF!</v>
      </c>
      <c r="AM303" s="65" t="e">
        <f t="shared" si="139"/>
        <v>#REF!</v>
      </c>
      <c r="AR303" s="49"/>
    </row>
    <row r="304" spans="1:44" ht="12.75" customHeight="1" x14ac:dyDescent="0.3">
      <c r="A304" s="48">
        <v>295</v>
      </c>
      <c r="B304" s="48" t="s">
        <v>358</v>
      </c>
      <c r="C304" s="49">
        <v>7701039600</v>
      </c>
      <c r="D304" s="49">
        <f t="shared" si="116"/>
        <v>17797219.253266744</v>
      </c>
      <c r="E304" s="59">
        <v>1632861000</v>
      </c>
      <c r="F304" s="49">
        <f t="shared" si="140"/>
        <v>18268590.407209847</v>
      </c>
      <c r="G304" s="49">
        <f t="shared" si="117"/>
        <v>36065810</v>
      </c>
      <c r="H304" s="50">
        <v>51567610.160139725</v>
      </c>
      <c r="I304" s="51">
        <f t="shared" si="118"/>
        <v>0.69938881960983001</v>
      </c>
      <c r="J304" s="28">
        <f t="shared" si="119"/>
        <v>618811322</v>
      </c>
      <c r="K304" s="28">
        <f t="shared" si="120"/>
        <v>36065810</v>
      </c>
      <c r="L304" s="52">
        <f t="shared" si="121"/>
        <v>69.94</v>
      </c>
      <c r="M304" s="91"/>
      <c r="N304" s="53">
        <v>39919209</v>
      </c>
      <c r="O304" s="54">
        <v>4.3299999999999998E-2</v>
      </c>
      <c r="P304" s="28">
        <f t="shared" si="122"/>
        <v>41647711</v>
      </c>
      <c r="Q304" s="55">
        <f t="shared" si="123"/>
        <v>80.763314163029563</v>
      </c>
      <c r="R304" s="55">
        <f t="shared" si="124"/>
        <v>0</v>
      </c>
      <c r="S304" s="56">
        <f t="shared" si="125"/>
        <v>0</v>
      </c>
      <c r="T304" s="28">
        <f t="shared" si="126"/>
        <v>0</v>
      </c>
      <c r="U304" s="57">
        <f t="shared" si="127"/>
        <v>5581901</v>
      </c>
      <c r="V304" s="57" t="e">
        <f t="shared" si="113"/>
        <v>#REF!</v>
      </c>
      <c r="W304" s="57">
        <f t="shared" si="128"/>
        <v>0</v>
      </c>
      <c r="X304" s="50" t="e">
        <f t="shared" si="129"/>
        <v>#REF!</v>
      </c>
      <c r="Y304" s="58" t="e">
        <f t="shared" si="130"/>
        <v>#REF!</v>
      </c>
      <c r="AA304" s="28">
        <f t="shared" si="131"/>
        <v>0</v>
      </c>
      <c r="AB304" s="28">
        <f t="shared" si="132"/>
        <v>0</v>
      </c>
      <c r="AC304" s="28" t="e">
        <f t="shared" si="133"/>
        <v>#REF!</v>
      </c>
      <c r="AD304" s="55" t="e">
        <f t="shared" si="134"/>
        <v>#REF!</v>
      </c>
      <c r="AG304" s="61" t="str">
        <f t="shared" si="135"/>
        <v>295</v>
      </c>
      <c r="AH304" s="62" t="str">
        <f t="shared" si="136"/>
        <v>Tewksbury</v>
      </c>
      <c r="AI304" s="63">
        <f t="shared" si="137"/>
        <v>0.69938881960983001</v>
      </c>
      <c r="AJ304" s="64">
        <f t="shared" si="114"/>
        <v>69.94</v>
      </c>
      <c r="AK304" s="63">
        <f t="shared" si="138"/>
        <v>4.3299999999999998E-2</v>
      </c>
      <c r="AL304" s="57" t="e">
        <f t="shared" si="115"/>
        <v>#REF!</v>
      </c>
      <c r="AM304" s="65" t="e">
        <f t="shared" si="139"/>
        <v>#REF!</v>
      </c>
      <c r="AR304" s="49"/>
    </row>
    <row r="305" spans="1:44" ht="12.75" customHeight="1" x14ac:dyDescent="0.3">
      <c r="A305" s="48">
        <v>296</v>
      </c>
      <c r="B305" s="48" t="s">
        <v>359</v>
      </c>
      <c r="C305" s="49">
        <v>5350460600</v>
      </c>
      <c r="D305" s="49">
        <f t="shared" si="116"/>
        <v>12364995.552569959</v>
      </c>
      <c r="E305" s="59">
        <v>149391660</v>
      </c>
      <c r="F305" s="49">
        <f t="shared" si="140"/>
        <v>1671406.8416069432</v>
      </c>
      <c r="G305" s="49">
        <f t="shared" si="117"/>
        <v>14036402</v>
      </c>
      <c r="H305" s="50">
        <v>9369328.7828882094</v>
      </c>
      <c r="I305" s="51">
        <f t="shared" si="118"/>
        <v>1.4981224722987156</v>
      </c>
      <c r="J305" s="28">
        <f t="shared" si="119"/>
        <v>112431945</v>
      </c>
      <c r="K305" s="28">
        <f t="shared" si="120"/>
        <v>14036402</v>
      </c>
      <c r="L305" s="52">
        <f t="shared" si="121"/>
        <v>149.81</v>
      </c>
      <c r="M305" s="91"/>
      <c r="N305" s="53">
        <v>7280324</v>
      </c>
      <c r="O305" s="54">
        <v>2.3900000000000001E-2</v>
      </c>
      <c r="P305" s="28">
        <f t="shared" si="122"/>
        <v>7454324</v>
      </c>
      <c r="Q305" s="55">
        <f t="shared" si="123"/>
        <v>79.560918105620303</v>
      </c>
      <c r="R305" s="55">
        <f t="shared" si="124"/>
        <v>70.2490818943797</v>
      </c>
      <c r="S305" s="56">
        <f t="shared" si="125"/>
        <v>0.02</v>
      </c>
      <c r="T305" s="28">
        <f t="shared" si="126"/>
        <v>145606</v>
      </c>
      <c r="U305" s="57">
        <f t="shared" si="127"/>
        <v>0</v>
      </c>
      <c r="V305" s="57" t="e">
        <f t="shared" si="113"/>
        <v>#REF!</v>
      </c>
      <c r="W305" s="57">
        <f t="shared" si="128"/>
        <v>0</v>
      </c>
      <c r="X305" s="50" t="e">
        <f t="shared" si="129"/>
        <v>#REF!</v>
      </c>
      <c r="Y305" s="58" t="e">
        <f t="shared" si="130"/>
        <v>#REF!</v>
      </c>
      <c r="AA305" s="28">
        <f t="shared" si="131"/>
        <v>-6582078</v>
      </c>
      <c r="AB305" s="28">
        <f t="shared" si="132"/>
        <v>-6436472</v>
      </c>
      <c r="AC305" s="28">
        <f t="shared" si="133"/>
        <v>0</v>
      </c>
      <c r="AD305" s="55" t="e">
        <f t="shared" si="134"/>
        <v>#REF!</v>
      </c>
      <c r="AG305" s="61" t="str">
        <f t="shared" si="135"/>
        <v>296</v>
      </c>
      <c r="AH305" s="62" t="str">
        <f t="shared" si="136"/>
        <v>Tisbury</v>
      </c>
      <c r="AI305" s="63">
        <f t="shared" si="137"/>
        <v>1.4981224722987156</v>
      </c>
      <c r="AJ305" s="64">
        <f t="shared" si="114"/>
        <v>149.81</v>
      </c>
      <c r="AK305" s="63">
        <f t="shared" si="138"/>
        <v>2.3900000000000001E-2</v>
      </c>
      <c r="AL305" s="57" t="e">
        <f t="shared" si="115"/>
        <v>#REF!</v>
      </c>
      <c r="AM305" s="65" t="e">
        <f t="shared" si="139"/>
        <v>#REF!</v>
      </c>
      <c r="AR305" s="49"/>
    </row>
    <row r="306" spans="1:44" ht="12.75" customHeight="1" x14ac:dyDescent="0.3">
      <c r="A306" s="48">
        <v>297</v>
      </c>
      <c r="B306" s="48" t="s">
        <v>360</v>
      </c>
      <c r="C306" s="49">
        <v>261601500</v>
      </c>
      <c r="D306" s="49">
        <f t="shared" si="116"/>
        <v>604565.03203586431</v>
      </c>
      <c r="E306" s="59">
        <v>16302000</v>
      </c>
      <c r="F306" s="49">
        <f t="shared" si="140"/>
        <v>182388.18908549772</v>
      </c>
      <c r="G306" s="49">
        <f t="shared" si="117"/>
        <v>786953</v>
      </c>
      <c r="H306" s="50">
        <v>319489.30839282559</v>
      </c>
      <c r="I306" s="51">
        <f t="shared" si="118"/>
        <v>2.4631591083868387</v>
      </c>
      <c r="J306" s="28">
        <f t="shared" si="119"/>
        <v>3833872</v>
      </c>
      <c r="K306" s="28">
        <f t="shared" si="120"/>
        <v>786953</v>
      </c>
      <c r="L306" s="52">
        <f t="shared" si="121"/>
        <v>246.32</v>
      </c>
      <c r="M306" s="91"/>
      <c r="N306" s="53">
        <v>354383</v>
      </c>
      <c r="O306" s="54">
        <v>2.7400000000000001E-2</v>
      </c>
      <c r="P306" s="28">
        <f t="shared" si="122"/>
        <v>364093</v>
      </c>
      <c r="Q306" s="55">
        <f t="shared" si="123"/>
        <v>113.96093403924876</v>
      </c>
      <c r="R306" s="55">
        <f t="shared" si="124"/>
        <v>132.35906596075125</v>
      </c>
      <c r="S306" s="56">
        <f t="shared" si="125"/>
        <v>0.02</v>
      </c>
      <c r="T306" s="28">
        <f t="shared" si="126"/>
        <v>7088</v>
      </c>
      <c r="U306" s="57">
        <f t="shared" si="127"/>
        <v>0</v>
      </c>
      <c r="V306" s="57" t="e">
        <f t="shared" si="113"/>
        <v>#REF!</v>
      </c>
      <c r="W306" s="57">
        <f t="shared" si="128"/>
        <v>415772</v>
      </c>
      <c r="X306" s="50" t="e">
        <f t="shared" si="129"/>
        <v>#REF!</v>
      </c>
      <c r="Y306" s="58" t="e">
        <f t="shared" si="130"/>
        <v>#REF!</v>
      </c>
      <c r="AA306" s="28">
        <f t="shared" si="131"/>
        <v>-422860</v>
      </c>
      <c r="AB306" s="28">
        <f t="shared" si="132"/>
        <v>0</v>
      </c>
      <c r="AC306" s="28">
        <f t="shared" si="133"/>
        <v>0</v>
      </c>
      <c r="AD306" s="55" t="e">
        <f t="shared" si="134"/>
        <v>#REF!</v>
      </c>
      <c r="AG306" s="61" t="str">
        <f t="shared" si="135"/>
        <v>297</v>
      </c>
      <c r="AH306" s="62" t="str">
        <f t="shared" si="136"/>
        <v>Tolland</v>
      </c>
      <c r="AI306" s="63">
        <f t="shared" si="137"/>
        <v>2.4631591083868387</v>
      </c>
      <c r="AJ306" s="64">
        <f t="shared" si="114"/>
        <v>246.32</v>
      </c>
      <c r="AK306" s="63">
        <f t="shared" si="138"/>
        <v>2.7400000000000001E-2</v>
      </c>
      <c r="AL306" s="57" t="e">
        <f t="shared" si="115"/>
        <v>#REF!</v>
      </c>
      <c r="AM306" s="65" t="e">
        <f t="shared" si="139"/>
        <v>#REF!</v>
      </c>
      <c r="AR306" s="49"/>
    </row>
    <row r="307" spans="1:44" ht="12.75" customHeight="1" x14ac:dyDescent="0.3">
      <c r="A307" s="48">
        <v>298</v>
      </c>
      <c r="B307" s="48" t="s">
        <v>361</v>
      </c>
      <c r="C307" s="49">
        <v>2104619600</v>
      </c>
      <c r="D307" s="49">
        <f t="shared" si="116"/>
        <v>4863807.7988746548</v>
      </c>
      <c r="E307" s="59">
        <v>649472000</v>
      </c>
      <c r="F307" s="49">
        <f t="shared" si="140"/>
        <v>7266349.0333539676</v>
      </c>
      <c r="G307" s="49">
        <f t="shared" si="117"/>
        <v>12130157</v>
      </c>
      <c r="H307" s="50">
        <v>13912498.480816888</v>
      </c>
      <c r="I307" s="51">
        <f t="shared" si="118"/>
        <v>0.87188918774909829</v>
      </c>
      <c r="J307" s="28">
        <f t="shared" si="119"/>
        <v>166949982</v>
      </c>
      <c r="K307" s="28">
        <f t="shared" si="120"/>
        <v>12130157</v>
      </c>
      <c r="L307" s="52">
        <f t="shared" si="121"/>
        <v>87.19</v>
      </c>
      <c r="M307" s="91"/>
      <c r="N307" s="53">
        <v>10924091</v>
      </c>
      <c r="O307" s="54">
        <v>3.15E-2</v>
      </c>
      <c r="P307" s="28">
        <f t="shared" si="122"/>
        <v>11268200</v>
      </c>
      <c r="Q307" s="55">
        <f t="shared" si="123"/>
        <v>80.993360146899903</v>
      </c>
      <c r="R307" s="55">
        <f t="shared" si="124"/>
        <v>6.1966398531000948</v>
      </c>
      <c r="S307" s="56">
        <f t="shared" si="125"/>
        <v>0.01</v>
      </c>
      <c r="T307" s="28">
        <f t="shared" si="126"/>
        <v>109241</v>
      </c>
      <c r="U307" s="57">
        <f t="shared" si="127"/>
        <v>0</v>
      </c>
      <c r="V307" s="57" t="e">
        <f t="shared" si="113"/>
        <v>#REF!</v>
      </c>
      <c r="W307" s="57">
        <f t="shared" si="128"/>
        <v>0</v>
      </c>
      <c r="X307" s="50" t="e">
        <f t="shared" si="129"/>
        <v>#REF!</v>
      </c>
      <c r="Y307" s="58" t="e">
        <f t="shared" si="130"/>
        <v>#REF!</v>
      </c>
      <c r="AA307" s="28">
        <f t="shared" si="131"/>
        <v>-861957</v>
      </c>
      <c r="AB307" s="28">
        <f t="shared" si="132"/>
        <v>-752716</v>
      </c>
      <c r="AC307" s="28">
        <f t="shared" si="133"/>
        <v>0</v>
      </c>
      <c r="AD307" s="55" t="e">
        <f t="shared" si="134"/>
        <v>#REF!</v>
      </c>
      <c r="AG307" s="61" t="str">
        <f t="shared" si="135"/>
        <v>298</v>
      </c>
      <c r="AH307" s="62" t="str">
        <f t="shared" si="136"/>
        <v>Topsfield</v>
      </c>
      <c r="AI307" s="63">
        <f t="shared" si="137"/>
        <v>0.87188918774909829</v>
      </c>
      <c r="AJ307" s="64">
        <f t="shared" si="114"/>
        <v>87.19</v>
      </c>
      <c r="AK307" s="63">
        <f t="shared" si="138"/>
        <v>3.15E-2</v>
      </c>
      <c r="AL307" s="57" t="e">
        <f t="shared" si="115"/>
        <v>#REF!</v>
      </c>
      <c r="AM307" s="65" t="e">
        <f t="shared" si="139"/>
        <v>#REF!</v>
      </c>
      <c r="AR307" s="49"/>
    </row>
    <row r="308" spans="1:44" ht="12.75" customHeight="1" x14ac:dyDescent="0.3">
      <c r="A308" s="48">
        <v>299</v>
      </c>
      <c r="B308" s="48" t="s">
        <v>362</v>
      </c>
      <c r="C308" s="49">
        <v>1499027900</v>
      </c>
      <c r="D308" s="49">
        <f t="shared" si="116"/>
        <v>3464276.2001982192</v>
      </c>
      <c r="E308" s="59">
        <v>379939000</v>
      </c>
      <c r="F308" s="49">
        <f t="shared" si="140"/>
        <v>4250790.4657683056</v>
      </c>
      <c r="G308" s="49">
        <f t="shared" si="117"/>
        <v>7715067</v>
      </c>
      <c r="H308" s="50">
        <v>18438560.484996431</v>
      </c>
      <c r="I308" s="51">
        <f t="shared" si="118"/>
        <v>0.41842024523974075</v>
      </c>
      <c r="J308" s="28">
        <f t="shared" si="119"/>
        <v>221262726</v>
      </c>
      <c r="K308" s="28">
        <f t="shared" si="120"/>
        <v>7715067</v>
      </c>
      <c r="L308" s="52">
        <f t="shared" si="121"/>
        <v>41.84</v>
      </c>
      <c r="M308" s="91"/>
      <c r="N308" s="53">
        <v>9029135</v>
      </c>
      <c r="O308" s="54">
        <v>3.4599999999999999E-2</v>
      </c>
      <c r="P308" s="28">
        <f t="shared" si="122"/>
        <v>9341543</v>
      </c>
      <c r="Q308" s="55">
        <f t="shared" si="123"/>
        <v>50.663081901655339</v>
      </c>
      <c r="R308" s="55">
        <f t="shared" si="124"/>
        <v>0</v>
      </c>
      <c r="S308" s="56">
        <f t="shared" si="125"/>
        <v>0</v>
      </c>
      <c r="T308" s="28">
        <f t="shared" si="126"/>
        <v>0</v>
      </c>
      <c r="U308" s="57">
        <f t="shared" si="127"/>
        <v>1626476</v>
      </c>
      <c r="V308" s="57" t="e">
        <f t="shared" si="113"/>
        <v>#REF!</v>
      </c>
      <c r="W308" s="57">
        <f t="shared" si="128"/>
        <v>0</v>
      </c>
      <c r="X308" s="50" t="e">
        <f t="shared" si="129"/>
        <v>#REF!</v>
      </c>
      <c r="Y308" s="58" t="e">
        <f t="shared" si="130"/>
        <v>#REF!</v>
      </c>
      <c r="AA308" s="28">
        <f t="shared" si="131"/>
        <v>0</v>
      </c>
      <c r="AB308" s="28">
        <f t="shared" si="132"/>
        <v>0</v>
      </c>
      <c r="AC308" s="28" t="e">
        <f t="shared" si="133"/>
        <v>#REF!</v>
      </c>
      <c r="AD308" s="55" t="e">
        <f t="shared" si="134"/>
        <v>#REF!</v>
      </c>
      <c r="AG308" s="61" t="str">
        <f t="shared" si="135"/>
        <v>299</v>
      </c>
      <c r="AH308" s="62" t="str">
        <f t="shared" si="136"/>
        <v>Townsend</v>
      </c>
      <c r="AI308" s="63">
        <f t="shared" si="137"/>
        <v>0.41842024523974075</v>
      </c>
      <c r="AJ308" s="64">
        <f t="shared" si="114"/>
        <v>41.84</v>
      </c>
      <c r="AK308" s="63">
        <f t="shared" si="138"/>
        <v>3.4599999999999999E-2</v>
      </c>
      <c r="AL308" s="57" t="e">
        <f t="shared" si="115"/>
        <v>#REF!</v>
      </c>
      <c r="AM308" s="65" t="e">
        <f t="shared" si="139"/>
        <v>#REF!</v>
      </c>
      <c r="AR308" s="49"/>
    </row>
    <row r="309" spans="1:44" ht="12.75" customHeight="1" x14ac:dyDescent="0.3">
      <c r="A309" s="48">
        <v>300</v>
      </c>
      <c r="B309" s="48" t="s">
        <v>363</v>
      </c>
      <c r="C309" s="49">
        <v>4060441800</v>
      </c>
      <c r="D309" s="49">
        <f t="shared" si="116"/>
        <v>9383742.5507757515</v>
      </c>
      <c r="E309" s="59">
        <v>152830000</v>
      </c>
      <c r="F309" s="49">
        <f t="shared" si="140"/>
        <v>1709875.2875681892</v>
      </c>
      <c r="G309" s="49">
        <f t="shared" si="117"/>
        <v>11093618</v>
      </c>
      <c r="H309" s="50">
        <v>2320365.4365445538</v>
      </c>
      <c r="I309" s="51">
        <f t="shared" si="118"/>
        <v>4.7809788170782337</v>
      </c>
      <c r="J309" s="28">
        <f t="shared" si="119"/>
        <v>27844385</v>
      </c>
      <c r="K309" s="28">
        <f t="shared" si="120"/>
        <v>11093618</v>
      </c>
      <c r="L309" s="52">
        <f t="shared" si="121"/>
        <v>478.1</v>
      </c>
      <c r="M309" s="91"/>
      <c r="N309" s="53">
        <v>2088619</v>
      </c>
      <c r="O309" s="54">
        <v>5.96E-2</v>
      </c>
      <c r="P309" s="28">
        <f t="shared" si="122"/>
        <v>2213101</v>
      </c>
      <c r="Q309" s="55">
        <f t="shared" si="123"/>
        <v>95.377261061762326</v>
      </c>
      <c r="R309" s="55">
        <f t="shared" si="124"/>
        <v>382.72273893823768</v>
      </c>
      <c r="S309" s="56">
        <f t="shared" si="125"/>
        <v>0.02</v>
      </c>
      <c r="T309" s="28">
        <f t="shared" si="126"/>
        <v>41772</v>
      </c>
      <c r="U309" s="57">
        <f t="shared" si="127"/>
        <v>0</v>
      </c>
      <c r="V309" s="57" t="e">
        <f t="shared" si="113"/>
        <v>#REF!</v>
      </c>
      <c r="W309" s="57">
        <f t="shared" si="128"/>
        <v>8838745</v>
      </c>
      <c r="X309" s="50" t="e">
        <f t="shared" si="129"/>
        <v>#REF!</v>
      </c>
      <c r="Y309" s="58" t="e">
        <f t="shared" si="130"/>
        <v>#REF!</v>
      </c>
      <c r="AA309" s="28">
        <f t="shared" si="131"/>
        <v>-8880517</v>
      </c>
      <c r="AB309" s="28">
        <f t="shared" si="132"/>
        <v>0</v>
      </c>
      <c r="AC309" s="28">
        <f t="shared" si="133"/>
        <v>0</v>
      </c>
      <c r="AD309" s="55" t="e">
        <f t="shared" si="134"/>
        <v>#REF!</v>
      </c>
      <c r="AG309" s="61" t="str">
        <f t="shared" si="135"/>
        <v>300</v>
      </c>
      <c r="AH309" s="62" t="str">
        <f t="shared" si="136"/>
        <v>Truro</v>
      </c>
      <c r="AI309" s="63">
        <f t="shared" si="137"/>
        <v>4.7809788170782337</v>
      </c>
      <c r="AJ309" s="64">
        <f t="shared" si="114"/>
        <v>478.1</v>
      </c>
      <c r="AK309" s="63">
        <f t="shared" si="138"/>
        <v>5.96E-2</v>
      </c>
      <c r="AL309" s="57" t="e">
        <f t="shared" si="115"/>
        <v>#REF!</v>
      </c>
      <c r="AM309" s="65" t="e">
        <f t="shared" si="139"/>
        <v>#REF!</v>
      </c>
      <c r="AR309" s="49"/>
    </row>
    <row r="310" spans="1:44" ht="12.75" customHeight="1" x14ac:dyDescent="0.3">
      <c r="A310" s="48">
        <v>301</v>
      </c>
      <c r="B310" s="48" t="s">
        <v>364</v>
      </c>
      <c r="C310" s="49">
        <v>2868456300</v>
      </c>
      <c r="D310" s="49">
        <f t="shared" si="116"/>
        <v>6629045.9913378824</v>
      </c>
      <c r="E310" s="59">
        <v>666297000</v>
      </c>
      <c r="F310" s="49">
        <f t="shared" si="140"/>
        <v>7454588.5917740082</v>
      </c>
      <c r="G310" s="49">
        <f t="shared" si="117"/>
        <v>14083635</v>
      </c>
      <c r="H310" s="50">
        <v>24530087.931451902</v>
      </c>
      <c r="I310" s="51">
        <f t="shared" si="118"/>
        <v>0.57413715920448427</v>
      </c>
      <c r="J310" s="28">
        <f t="shared" si="119"/>
        <v>294361055</v>
      </c>
      <c r="K310" s="28">
        <f t="shared" si="120"/>
        <v>14083635</v>
      </c>
      <c r="L310" s="52">
        <f t="shared" si="121"/>
        <v>57.41</v>
      </c>
      <c r="M310" s="91"/>
      <c r="N310" s="53">
        <v>16458663</v>
      </c>
      <c r="O310" s="54">
        <v>4.130000000000001E-2</v>
      </c>
      <c r="P310" s="28">
        <f t="shared" si="122"/>
        <v>17138406</v>
      </c>
      <c r="Q310" s="55">
        <f t="shared" si="123"/>
        <v>69.866875519942752</v>
      </c>
      <c r="R310" s="55">
        <f t="shared" si="124"/>
        <v>0</v>
      </c>
      <c r="S310" s="56">
        <f t="shared" si="125"/>
        <v>0</v>
      </c>
      <c r="T310" s="28">
        <f t="shared" si="126"/>
        <v>0</v>
      </c>
      <c r="U310" s="57">
        <f t="shared" si="127"/>
        <v>3054771</v>
      </c>
      <c r="V310" s="57" t="e">
        <f t="shared" si="113"/>
        <v>#REF!</v>
      </c>
      <c r="W310" s="57">
        <f t="shared" si="128"/>
        <v>0</v>
      </c>
      <c r="X310" s="50" t="e">
        <f t="shared" si="129"/>
        <v>#REF!</v>
      </c>
      <c r="Y310" s="58" t="e">
        <f t="shared" si="130"/>
        <v>#REF!</v>
      </c>
      <c r="AA310" s="28">
        <f t="shared" si="131"/>
        <v>0</v>
      </c>
      <c r="AB310" s="28">
        <f t="shared" si="132"/>
        <v>0</v>
      </c>
      <c r="AC310" s="28" t="e">
        <f t="shared" si="133"/>
        <v>#REF!</v>
      </c>
      <c r="AD310" s="55" t="e">
        <f t="shared" si="134"/>
        <v>#REF!</v>
      </c>
      <c r="AG310" s="61" t="str">
        <f t="shared" si="135"/>
        <v>301</v>
      </c>
      <c r="AH310" s="62" t="str">
        <f t="shared" si="136"/>
        <v>Tyngsborough</v>
      </c>
      <c r="AI310" s="63">
        <f t="shared" si="137"/>
        <v>0.57413715920448427</v>
      </c>
      <c r="AJ310" s="64">
        <f t="shared" si="114"/>
        <v>57.41</v>
      </c>
      <c r="AK310" s="63">
        <f t="shared" si="138"/>
        <v>4.130000000000001E-2</v>
      </c>
      <c r="AL310" s="57" t="e">
        <f t="shared" si="115"/>
        <v>#REF!</v>
      </c>
      <c r="AM310" s="65" t="e">
        <f t="shared" si="139"/>
        <v>#REF!</v>
      </c>
      <c r="AR310" s="49"/>
    </row>
    <row r="311" spans="1:44" ht="12.75" customHeight="1" x14ac:dyDescent="0.3">
      <c r="A311" s="48">
        <v>302</v>
      </c>
      <c r="B311" s="48" t="s">
        <v>365</v>
      </c>
      <c r="C311" s="49">
        <v>248730400</v>
      </c>
      <c r="D311" s="49">
        <f t="shared" si="116"/>
        <v>574819.72482685826</v>
      </c>
      <c r="E311" s="59">
        <v>12341000</v>
      </c>
      <c r="F311" s="49">
        <f t="shared" si="140"/>
        <v>138072.17773918094</v>
      </c>
      <c r="G311" s="49">
        <f t="shared" si="117"/>
        <v>712892</v>
      </c>
      <c r="H311" s="50">
        <v>415290.22000000003</v>
      </c>
      <c r="I311" s="51">
        <f t="shared" si="118"/>
        <v>1.7166115782837359</v>
      </c>
      <c r="J311" s="28">
        <f t="shared" si="119"/>
        <v>4983483</v>
      </c>
      <c r="K311" s="28">
        <f t="shared" si="120"/>
        <v>712892</v>
      </c>
      <c r="L311" s="52">
        <f t="shared" si="121"/>
        <v>171.66</v>
      </c>
      <c r="M311" s="91"/>
      <c r="N311" s="53">
        <v>266363</v>
      </c>
      <c r="O311" s="54">
        <v>3.9399999999999998E-2</v>
      </c>
      <c r="P311" s="28">
        <f t="shared" si="122"/>
        <v>276858</v>
      </c>
      <c r="Q311" s="55">
        <f t="shared" si="123"/>
        <v>66.666149759076916</v>
      </c>
      <c r="R311" s="55">
        <f t="shared" si="124"/>
        <v>104.99385024092308</v>
      </c>
      <c r="S311" s="56">
        <f t="shared" si="125"/>
        <v>0.02</v>
      </c>
      <c r="T311" s="28">
        <f t="shared" si="126"/>
        <v>5327</v>
      </c>
      <c r="U311" s="57">
        <f t="shared" si="127"/>
        <v>0</v>
      </c>
      <c r="V311" s="57" t="e">
        <f t="shared" si="113"/>
        <v>#REF!</v>
      </c>
      <c r="W311" s="57">
        <f t="shared" si="128"/>
        <v>0</v>
      </c>
      <c r="X311" s="50" t="e">
        <f t="shared" si="129"/>
        <v>#REF!</v>
      </c>
      <c r="Y311" s="58" t="e">
        <f t="shared" si="130"/>
        <v>#REF!</v>
      </c>
      <c r="AA311" s="28">
        <f t="shared" si="131"/>
        <v>-436034</v>
      </c>
      <c r="AB311" s="28">
        <f t="shared" si="132"/>
        <v>-430707</v>
      </c>
      <c r="AC311" s="28">
        <f t="shared" si="133"/>
        <v>0</v>
      </c>
      <c r="AD311" s="55" t="e">
        <f t="shared" si="134"/>
        <v>#REF!</v>
      </c>
      <c r="AG311" s="61" t="str">
        <f t="shared" si="135"/>
        <v>302</v>
      </c>
      <c r="AH311" s="62" t="str">
        <f t="shared" si="136"/>
        <v>Tyringham</v>
      </c>
      <c r="AI311" s="63">
        <f t="shared" si="137"/>
        <v>1.7166115782837359</v>
      </c>
      <c r="AJ311" s="64">
        <f t="shared" si="114"/>
        <v>171.66</v>
      </c>
      <c r="AK311" s="63">
        <f t="shared" si="138"/>
        <v>3.9399999999999998E-2</v>
      </c>
      <c r="AL311" s="57" t="e">
        <f t="shared" si="115"/>
        <v>#REF!</v>
      </c>
      <c r="AM311" s="65" t="e">
        <f t="shared" si="139"/>
        <v>#REF!</v>
      </c>
      <c r="AR311" s="49"/>
    </row>
    <row r="312" spans="1:44" ht="12.75" customHeight="1" x14ac:dyDescent="0.3">
      <c r="A312" s="48">
        <v>303</v>
      </c>
      <c r="B312" s="48" t="s">
        <v>366</v>
      </c>
      <c r="C312" s="49">
        <v>1957299900</v>
      </c>
      <c r="D312" s="49">
        <f t="shared" si="116"/>
        <v>4523349.7390010916</v>
      </c>
      <c r="E312" s="59">
        <v>579257000</v>
      </c>
      <c r="F312" s="49">
        <f t="shared" si="140"/>
        <v>6480777.5269965744</v>
      </c>
      <c r="G312" s="49">
        <f t="shared" si="117"/>
        <v>11004127</v>
      </c>
      <c r="H312" s="50">
        <v>16507244.807770627</v>
      </c>
      <c r="I312" s="51">
        <f t="shared" si="118"/>
        <v>0.66662408706872223</v>
      </c>
      <c r="J312" s="28">
        <f t="shared" si="119"/>
        <v>198086938</v>
      </c>
      <c r="K312" s="28">
        <f t="shared" si="120"/>
        <v>11004127</v>
      </c>
      <c r="L312" s="52">
        <f t="shared" si="121"/>
        <v>66.66</v>
      </c>
      <c r="M312" s="91"/>
      <c r="N312" s="53">
        <v>12516556</v>
      </c>
      <c r="O312" s="54">
        <v>5.6500000000000002E-2</v>
      </c>
      <c r="P312" s="28">
        <f t="shared" si="122"/>
        <v>13223741</v>
      </c>
      <c r="Q312" s="55">
        <f t="shared" si="123"/>
        <v>80.108710775132209</v>
      </c>
      <c r="R312" s="55">
        <f t="shared" si="124"/>
        <v>0</v>
      </c>
      <c r="S312" s="56">
        <f t="shared" si="125"/>
        <v>0</v>
      </c>
      <c r="T312" s="28">
        <f t="shared" si="126"/>
        <v>0</v>
      </c>
      <c r="U312" s="57">
        <f t="shared" si="127"/>
        <v>2219614</v>
      </c>
      <c r="V312" s="57" t="e">
        <f t="shared" si="113"/>
        <v>#REF!</v>
      </c>
      <c r="W312" s="57">
        <f t="shared" si="128"/>
        <v>0</v>
      </c>
      <c r="X312" s="50" t="e">
        <f t="shared" si="129"/>
        <v>#REF!</v>
      </c>
      <c r="Y312" s="58" t="e">
        <f t="shared" si="130"/>
        <v>#REF!</v>
      </c>
      <c r="AA312" s="28">
        <f t="shared" si="131"/>
        <v>0</v>
      </c>
      <c r="AB312" s="28">
        <f t="shared" si="132"/>
        <v>0</v>
      </c>
      <c r="AC312" s="28" t="e">
        <f t="shared" si="133"/>
        <v>#REF!</v>
      </c>
      <c r="AD312" s="55" t="e">
        <f t="shared" si="134"/>
        <v>#REF!</v>
      </c>
      <c r="AG312" s="61" t="str">
        <f t="shared" si="135"/>
        <v>303</v>
      </c>
      <c r="AH312" s="62" t="str">
        <f t="shared" si="136"/>
        <v>Upton</v>
      </c>
      <c r="AI312" s="63">
        <f t="shared" si="137"/>
        <v>0.66662408706872223</v>
      </c>
      <c r="AJ312" s="64">
        <f t="shared" si="114"/>
        <v>66.66</v>
      </c>
      <c r="AK312" s="63">
        <f t="shared" si="138"/>
        <v>5.6500000000000002E-2</v>
      </c>
      <c r="AL312" s="57" t="e">
        <f t="shared" si="115"/>
        <v>#REF!</v>
      </c>
      <c r="AM312" s="65" t="e">
        <f t="shared" si="139"/>
        <v>#REF!</v>
      </c>
      <c r="AR312" s="49"/>
    </row>
    <row r="313" spans="1:44" ht="12.75" customHeight="1" x14ac:dyDescent="0.3">
      <c r="A313" s="48">
        <v>304</v>
      </c>
      <c r="B313" s="48" t="s">
        <v>367</v>
      </c>
      <c r="C313" s="49">
        <v>3297648400</v>
      </c>
      <c r="D313" s="49">
        <f t="shared" si="116"/>
        <v>7620915.4404275846</v>
      </c>
      <c r="E313" s="59">
        <v>663750000</v>
      </c>
      <c r="F313" s="49">
        <f t="shared" si="140"/>
        <v>7426092.5349956518</v>
      </c>
      <c r="G313" s="49">
        <f t="shared" si="117"/>
        <v>15047008</v>
      </c>
      <c r="H313" s="50">
        <v>25292345.355106827</v>
      </c>
      <c r="I313" s="51">
        <f t="shared" si="118"/>
        <v>0.59492339633745472</v>
      </c>
      <c r="J313" s="28">
        <f t="shared" si="119"/>
        <v>303508144</v>
      </c>
      <c r="K313" s="28">
        <f t="shared" si="120"/>
        <v>15047008</v>
      </c>
      <c r="L313" s="52">
        <f t="shared" si="121"/>
        <v>59.49</v>
      </c>
      <c r="M313" s="91"/>
      <c r="N313" s="53">
        <v>17464639</v>
      </c>
      <c r="O313" s="54">
        <v>7.1199999999999999E-2</v>
      </c>
      <c r="P313" s="28">
        <f t="shared" si="122"/>
        <v>18708121</v>
      </c>
      <c r="Q313" s="55">
        <f t="shared" si="123"/>
        <v>73.967521545891771</v>
      </c>
      <c r="R313" s="55">
        <f t="shared" si="124"/>
        <v>0</v>
      </c>
      <c r="S313" s="56">
        <f t="shared" si="125"/>
        <v>0</v>
      </c>
      <c r="T313" s="28">
        <f t="shared" si="126"/>
        <v>0</v>
      </c>
      <c r="U313" s="57">
        <f t="shared" si="127"/>
        <v>3661113</v>
      </c>
      <c r="V313" s="57" t="e">
        <f t="shared" si="113"/>
        <v>#REF!</v>
      </c>
      <c r="W313" s="57">
        <f t="shared" si="128"/>
        <v>0</v>
      </c>
      <c r="X313" s="50" t="e">
        <f t="shared" si="129"/>
        <v>#REF!</v>
      </c>
      <c r="Y313" s="58" t="e">
        <f t="shared" si="130"/>
        <v>#REF!</v>
      </c>
      <c r="AA313" s="28">
        <f t="shared" si="131"/>
        <v>0</v>
      </c>
      <c r="AB313" s="28">
        <f t="shared" si="132"/>
        <v>0</v>
      </c>
      <c r="AC313" s="28" t="e">
        <f t="shared" si="133"/>
        <v>#REF!</v>
      </c>
      <c r="AD313" s="55" t="e">
        <f t="shared" si="134"/>
        <v>#REF!</v>
      </c>
      <c r="AG313" s="61" t="str">
        <f t="shared" si="135"/>
        <v>304</v>
      </c>
      <c r="AH313" s="62" t="str">
        <f t="shared" si="136"/>
        <v>Uxbridge</v>
      </c>
      <c r="AI313" s="63">
        <f t="shared" si="137"/>
        <v>0.59492339633745472</v>
      </c>
      <c r="AJ313" s="64">
        <f t="shared" si="114"/>
        <v>59.49</v>
      </c>
      <c r="AK313" s="63">
        <f t="shared" si="138"/>
        <v>7.1199999999999999E-2</v>
      </c>
      <c r="AL313" s="57" t="e">
        <f t="shared" si="115"/>
        <v>#REF!</v>
      </c>
      <c r="AM313" s="65" t="e">
        <f t="shared" si="139"/>
        <v>#REF!</v>
      </c>
      <c r="AR313" s="49"/>
    </row>
    <row r="314" spans="1:44" ht="12.75" customHeight="1" x14ac:dyDescent="0.3">
      <c r="A314" s="48">
        <v>305</v>
      </c>
      <c r="B314" s="48" t="s">
        <v>368</v>
      </c>
      <c r="C314" s="49">
        <v>7780888100</v>
      </c>
      <c r="D314" s="49">
        <f t="shared" si="116"/>
        <v>17981750.34716535</v>
      </c>
      <c r="E314" s="59">
        <v>1651425000</v>
      </c>
      <c r="F314" s="49">
        <f t="shared" si="140"/>
        <v>18476286.048369408</v>
      </c>
      <c r="G314" s="49">
        <f t="shared" si="117"/>
        <v>36458036</v>
      </c>
      <c r="H314" s="50">
        <v>49324064.921903566</v>
      </c>
      <c r="I314" s="51">
        <f t="shared" si="118"/>
        <v>0.73915311030680908</v>
      </c>
      <c r="J314" s="28">
        <f t="shared" si="119"/>
        <v>591888779</v>
      </c>
      <c r="K314" s="28">
        <f t="shared" si="120"/>
        <v>36458036</v>
      </c>
      <c r="L314" s="52">
        <f t="shared" si="121"/>
        <v>73.92</v>
      </c>
      <c r="M314" s="91"/>
      <c r="N314" s="53">
        <v>38155307</v>
      </c>
      <c r="O314" s="54">
        <v>4.2900000000000001E-2</v>
      </c>
      <c r="P314" s="28">
        <f t="shared" si="122"/>
        <v>39792170</v>
      </c>
      <c r="Q314" s="55">
        <f t="shared" si="123"/>
        <v>80.674960717459655</v>
      </c>
      <c r="R314" s="55">
        <f t="shared" si="124"/>
        <v>0</v>
      </c>
      <c r="S314" s="56">
        <f t="shared" si="125"/>
        <v>0</v>
      </c>
      <c r="T314" s="28">
        <f t="shared" si="126"/>
        <v>0</v>
      </c>
      <c r="U314" s="57">
        <f t="shared" si="127"/>
        <v>3334134</v>
      </c>
      <c r="V314" s="57" t="e">
        <f t="shared" si="113"/>
        <v>#REF!</v>
      </c>
      <c r="W314" s="57">
        <f t="shared" si="128"/>
        <v>0</v>
      </c>
      <c r="X314" s="50" t="e">
        <f t="shared" si="129"/>
        <v>#REF!</v>
      </c>
      <c r="Y314" s="58" t="e">
        <f t="shared" si="130"/>
        <v>#REF!</v>
      </c>
      <c r="AA314" s="28">
        <f t="shared" si="131"/>
        <v>0</v>
      </c>
      <c r="AB314" s="28">
        <f t="shared" si="132"/>
        <v>0</v>
      </c>
      <c r="AC314" s="28" t="e">
        <f t="shared" si="133"/>
        <v>#REF!</v>
      </c>
      <c r="AD314" s="55" t="e">
        <f t="shared" si="134"/>
        <v>#REF!</v>
      </c>
      <c r="AG314" s="61" t="str">
        <f t="shared" si="135"/>
        <v>305</v>
      </c>
      <c r="AH314" s="62" t="str">
        <f t="shared" si="136"/>
        <v>Wakefield</v>
      </c>
      <c r="AI314" s="63">
        <f t="shared" si="137"/>
        <v>0.73915311030680908</v>
      </c>
      <c r="AJ314" s="64">
        <f t="shared" si="114"/>
        <v>73.92</v>
      </c>
      <c r="AK314" s="63">
        <f t="shared" si="138"/>
        <v>4.2900000000000001E-2</v>
      </c>
      <c r="AL314" s="57" t="e">
        <f t="shared" si="115"/>
        <v>#REF!</v>
      </c>
      <c r="AM314" s="65" t="e">
        <f t="shared" si="139"/>
        <v>#REF!</v>
      </c>
      <c r="AR314" s="49"/>
    </row>
    <row r="315" spans="1:44" ht="12.75" customHeight="1" x14ac:dyDescent="0.3">
      <c r="A315" s="48">
        <v>306</v>
      </c>
      <c r="B315" s="48" t="s">
        <v>369</v>
      </c>
      <c r="C315" s="49">
        <v>273868800</v>
      </c>
      <c r="D315" s="49">
        <f t="shared" si="116"/>
        <v>632914.94829205389</v>
      </c>
      <c r="E315" s="59">
        <v>53769000</v>
      </c>
      <c r="F315" s="49">
        <f t="shared" si="140"/>
        <v>601572.23278972693</v>
      </c>
      <c r="G315" s="49">
        <f t="shared" si="117"/>
        <v>1234487</v>
      </c>
      <c r="H315" s="50">
        <v>3699263.1654717852</v>
      </c>
      <c r="I315" s="51">
        <f t="shared" si="118"/>
        <v>0.33371159195227457</v>
      </c>
      <c r="J315" s="28">
        <f t="shared" si="119"/>
        <v>44391158</v>
      </c>
      <c r="K315" s="28">
        <f t="shared" si="120"/>
        <v>1234487</v>
      </c>
      <c r="L315" s="52">
        <f t="shared" si="121"/>
        <v>33.369999999999997</v>
      </c>
      <c r="M315" s="91"/>
      <c r="N315" s="53">
        <v>1394958</v>
      </c>
      <c r="O315" s="54">
        <v>2.9700000000000001E-2</v>
      </c>
      <c r="P315" s="28">
        <f t="shared" si="122"/>
        <v>1436388</v>
      </c>
      <c r="Q315" s="55">
        <f t="shared" si="123"/>
        <v>38.829029883760931</v>
      </c>
      <c r="R315" s="55">
        <f t="shared" si="124"/>
        <v>0</v>
      </c>
      <c r="S315" s="56">
        <f t="shared" si="125"/>
        <v>0</v>
      </c>
      <c r="T315" s="28">
        <f t="shared" si="126"/>
        <v>0</v>
      </c>
      <c r="U315" s="57">
        <f t="shared" si="127"/>
        <v>201901</v>
      </c>
      <c r="V315" s="57" t="e">
        <f t="shared" si="113"/>
        <v>#REF!</v>
      </c>
      <c r="W315" s="57">
        <f t="shared" si="128"/>
        <v>0</v>
      </c>
      <c r="X315" s="50" t="e">
        <f t="shared" si="129"/>
        <v>#REF!</v>
      </c>
      <c r="Y315" s="58" t="e">
        <f t="shared" si="130"/>
        <v>#REF!</v>
      </c>
      <c r="AA315" s="28">
        <f t="shared" si="131"/>
        <v>0</v>
      </c>
      <c r="AB315" s="28">
        <f t="shared" si="132"/>
        <v>0</v>
      </c>
      <c r="AC315" s="28" t="e">
        <f t="shared" si="133"/>
        <v>#REF!</v>
      </c>
      <c r="AD315" s="55" t="e">
        <f t="shared" si="134"/>
        <v>#REF!</v>
      </c>
      <c r="AG315" s="61" t="str">
        <f t="shared" si="135"/>
        <v>306</v>
      </c>
      <c r="AH315" s="62" t="str">
        <f t="shared" si="136"/>
        <v>Wales</v>
      </c>
      <c r="AI315" s="63">
        <f t="shared" si="137"/>
        <v>0.33371159195227457</v>
      </c>
      <c r="AJ315" s="64">
        <f t="shared" si="114"/>
        <v>33.369999999999997</v>
      </c>
      <c r="AK315" s="63">
        <f t="shared" si="138"/>
        <v>2.9700000000000001E-2</v>
      </c>
      <c r="AL315" s="57" t="e">
        <f t="shared" si="115"/>
        <v>#REF!</v>
      </c>
      <c r="AM315" s="65" t="e">
        <f t="shared" si="139"/>
        <v>#REF!</v>
      </c>
      <c r="AR315" s="49"/>
    </row>
    <row r="316" spans="1:44" ht="12.75" customHeight="1" x14ac:dyDescent="0.3">
      <c r="A316" s="48">
        <v>307</v>
      </c>
      <c r="B316" s="48" t="s">
        <v>370</v>
      </c>
      <c r="C316" s="49">
        <v>7392062800</v>
      </c>
      <c r="D316" s="49">
        <f t="shared" si="116"/>
        <v>17083169.184783425</v>
      </c>
      <c r="E316" s="59">
        <v>1852771000</v>
      </c>
      <c r="F316" s="49">
        <f t="shared" si="140"/>
        <v>20728962.549388219</v>
      </c>
      <c r="G316" s="49">
        <f t="shared" si="117"/>
        <v>37812132</v>
      </c>
      <c r="H316" s="50">
        <v>50919161.424563996</v>
      </c>
      <c r="I316" s="51">
        <f t="shared" si="118"/>
        <v>0.74259141239036563</v>
      </c>
      <c r="J316" s="28">
        <f t="shared" si="119"/>
        <v>611029937</v>
      </c>
      <c r="K316" s="28">
        <f t="shared" si="120"/>
        <v>37812132</v>
      </c>
      <c r="L316" s="52">
        <f t="shared" si="121"/>
        <v>74.260000000000005</v>
      </c>
      <c r="M316" s="91"/>
      <c r="N316" s="53">
        <v>41177140</v>
      </c>
      <c r="O316" s="54">
        <v>3.5700000000000003E-2</v>
      </c>
      <c r="P316" s="28">
        <f t="shared" si="122"/>
        <v>42647164</v>
      </c>
      <c r="Q316" s="55">
        <f t="shared" si="123"/>
        <v>83.754647183617038</v>
      </c>
      <c r="R316" s="55">
        <f t="shared" si="124"/>
        <v>0</v>
      </c>
      <c r="S316" s="56">
        <f t="shared" si="125"/>
        <v>0</v>
      </c>
      <c r="T316" s="28">
        <f t="shared" si="126"/>
        <v>0</v>
      </c>
      <c r="U316" s="57">
        <f t="shared" si="127"/>
        <v>4835032</v>
      </c>
      <c r="V316" s="57" t="e">
        <f t="shared" si="113"/>
        <v>#REF!</v>
      </c>
      <c r="W316" s="57">
        <f t="shared" si="128"/>
        <v>0</v>
      </c>
      <c r="X316" s="50" t="e">
        <f t="shared" si="129"/>
        <v>#REF!</v>
      </c>
      <c r="Y316" s="58" t="e">
        <f t="shared" si="130"/>
        <v>#REF!</v>
      </c>
      <c r="AA316" s="28">
        <f t="shared" si="131"/>
        <v>0</v>
      </c>
      <c r="AB316" s="28">
        <f t="shared" si="132"/>
        <v>0</v>
      </c>
      <c r="AC316" s="28" t="e">
        <f t="shared" si="133"/>
        <v>#REF!</v>
      </c>
      <c r="AD316" s="55" t="e">
        <f t="shared" si="134"/>
        <v>#REF!</v>
      </c>
      <c r="AG316" s="61" t="str">
        <f t="shared" si="135"/>
        <v>307</v>
      </c>
      <c r="AH316" s="62" t="str">
        <f t="shared" si="136"/>
        <v>Walpole</v>
      </c>
      <c r="AI316" s="63">
        <f t="shared" si="137"/>
        <v>0.74259141239036563</v>
      </c>
      <c r="AJ316" s="64">
        <f t="shared" si="114"/>
        <v>74.260000000000005</v>
      </c>
      <c r="AK316" s="63">
        <f t="shared" si="138"/>
        <v>3.5700000000000003E-2</v>
      </c>
      <c r="AL316" s="57" t="e">
        <f t="shared" si="115"/>
        <v>#REF!</v>
      </c>
      <c r="AM316" s="65" t="e">
        <f t="shared" si="139"/>
        <v>#REF!</v>
      </c>
      <c r="AR316" s="49"/>
    </row>
    <row r="317" spans="1:44" ht="12.75" customHeight="1" x14ac:dyDescent="0.3">
      <c r="A317" s="48">
        <v>308</v>
      </c>
      <c r="B317" s="48" t="s">
        <v>371</v>
      </c>
      <c r="C317" s="49">
        <v>20412988200</v>
      </c>
      <c r="D317" s="49">
        <f t="shared" si="116"/>
        <v>47174725.164346233</v>
      </c>
      <c r="E317" s="59">
        <v>3118457000</v>
      </c>
      <c r="F317" s="49">
        <f t="shared" si="140"/>
        <v>34889567.229235306</v>
      </c>
      <c r="G317" s="49">
        <f t="shared" si="117"/>
        <v>82064292</v>
      </c>
      <c r="H317" s="50">
        <v>111848740.7475</v>
      </c>
      <c r="I317" s="51">
        <f t="shared" si="118"/>
        <v>0.73370778652985658</v>
      </c>
      <c r="J317" s="28">
        <f t="shared" si="119"/>
        <v>1342184889</v>
      </c>
      <c r="K317" s="28">
        <f t="shared" si="120"/>
        <v>82064292</v>
      </c>
      <c r="L317" s="52">
        <f t="shared" si="121"/>
        <v>73.37</v>
      </c>
      <c r="M317" s="91"/>
      <c r="N317" s="53">
        <v>79254279</v>
      </c>
      <c r="O317" s="54">
        <v>5.8400000000000001E-2</v>
      </c>
      <c r="P317" s="28">
        <f t="shared" si="122"/>
        <v>83882729</v>
      </c>
      <c r="Q317" s="55">
        <f t="shared" si="123"/>
        <v>74.996578807593693</v>
      </c>
      <c r="R317" s="55">
        <f t="shared" si="124"/>
        <v>0</v>
      </c>
      <c r="S317" s="56">
        <f t="shared" si="125"/>
        <v>0</v>
      </c>
      <c r="T317" s="28">
        <f t="shared" si="126"/>
        <v>0</v>
      </c>
      <c r="U317" s="57">
        <f t="shared" si="127"/>
        <v>1818437</v>
      </c>
      <c r="V317" s="57" t="e">
        <f t="shared" si="113"/>
        <v>#REF!</v>
      </c>
      <c r="W317" s="57">
        <f t="shared" si="128"/>
        <v>0</v>
      </c>
      <c r="X317" s="50" t="e">
        <f t="shared" si="129"/>
        <v>#REF!</v>
      </c>
      <c r="Y317" s="58" t="e">
        <f t="shared" si="130"/>
        <v>#REF!</v>
      </c>
      <c r="AA317" s="28">
        <f t="shared" si="131"/>
        <v>0</v>
      </c>
      <c r="AB317" s="28">
        <f t="shared" si="132"/>
        <v>0</v>
      </c>
      <c r="AC317" s="28" t="e">
        <f t="shared" si="133"/>
        <v>#REF!</v>
      </c>
      <c r="AD317" s="55" t="e">
        <f t="shared" si="134"/>
        <v>#REF!</v>
      </c>
      <c r="AG317" s="61" t="str">
        <f t="shared" si="135"/>
        <v>308</v>
      </c>
      <c r="AH317" s="62" t="str">
        <f t="shared" si="136"/>
        <v>Waltham</v>
      </c>
      <c r="AI317" s="63">
        <f t="shared" si="137"/>
        <v>0.73370778652985658</v>
      </c>
      <c r="AJ317" s="64">
        <f t="shared" si="114"/>
        <v>73.37</v>
      </c>
      <c r="AK317" s="63">
        <f t="shared" si="138"/>
        <v>5.8400000000000001E-2</v>
      </c>
      <c r="AL317" s="57" t="e">
        <f t="shared" si="115"/>
        <v>#REF!</v>
      </c>
      <c r="AM317" s="65" t="e">
        <f t="shared" si="139"/>
        <v>#REF!</v>
      </c>
      <c r="AR317" s="49"/>
    </row>
    <row r="318" spans="1:44" ht="12.75" customHeight="1" x14ac:dyDescent="0.3">
      <c r="A318" s="48">
        <v>309</v>
      </c>
      <c r="B318" s="48" t="s">
        <v>372</v>
      </c>
      <c r="C318" s="49">
        <v>1138361200</v>
      </c>
      <c r="D318" s="49">
        <f t="shared" si="116"/>
        <v>2630769.9892637655</v>
      </c>
      <c r="E318" s="59">
        <v>284127000</v>
      </c>
      <c r="F318" s="49">
        <f t="shared" si="140"/>
        <v>3178837.5046187718</v>
      </c>
      <c r="G318" s="49">
        <f t="shared" si="117"/>
        <v>5809607</v>
      </c>
      <c r="H318" s="50">
        <v>23654326.14271602</v>
      </c>
      <c r="I318" s="51">
        <f t="shared" si="118"/>
        <v>0.24560441776900829</v>
      </c>
      <c r="J318" s="28">
        <f t="shared" si="119"/>
        <v>283851914</v>
      </c>
      <c r="K318" s="28">
        <f t="shared" si="120"/>
        <v>5809607</v>
      </c>
      <c r="L318" s="52">
        <f t="shared" si="121"/>
        <v>24.56</v>
      </c>
      <c r="M318" s="91"/>
      <c r="N318" s="53">
        <v>6920055</v>
      </c>
      <c r="O318" s="54">
        <v>3.6799999999999999E-2</v>
      </c>
      <c r="P318" s="28">
        <f t="shared" si="122"/>
        <v>7174713</v>
      </c>
      <c r="Q318" s="55">
        <f t="shared" si="123"/>
        <v>30.331504506668605</v>
      </c>
      <c r="R318" s="55">
        <f t="shared" si="124"/>
        <v>0</v>
      </c>
      <c r="S318" s="56">
        <f t="shared" si="125"/>
        <v>0</v>
      </c>
      <c r="T318" s="28">
        <f t="shared" si="126"/>
        <v>0</v>
      </c>
      <c r="U318" s="57">
        <f t="shared" si="127"/>
        <v>1365106</v>
      </c>
      <c r="V318" s="57" t="e">
        <f t="shared" si="113"/>
        <v>#REF!</v>
      </c>
      <c r="W318" s="57">
        <f t="shared" si="128"/>
        <v>0</v>
      </c>
      <c r="X318" s="50" t="e">
        <f t="shared" si="129"/>
        <v>#REF!</v>
      </c>
      <c r="Y318" s="58" t="e">
        <f t="shared" si="130"/>
        <v>#REF!</v>
      </c>
      <c r="AA318" s="28">
        <f t="shared" si="131"/>
        <v>0</v>
      </c>
      <c r="AB318" s="28">
        <f t="shared" si="132"/>
        <v>0</v>
      </c>
      <c r="AC318" s="28" t="e">
        <f t="shared" si="133"/>
        <v>#REF!</v>
      </c>
      <c r="AD318" s="55" t="e">
        <f t="shared" si="134"/>
        <v>#REF!</v>
      </c>
      <c r="AG318" s="61" t="str">
        <f t="shared" si="135"/>
        <v>309</v>
      </c>
      <c r="AH318" s="62" t="str">
        <f t="shared" si="136"/>
        <v>Ware</v>
      </c>
      <c r="AI318" s="63">
        <f t="shared" si="137"/>
        <v>0.24560441776900829</v>
      </c>
      <c r="AJ318" s="64">
        <f t="shared" si="114"/>
        <v>24.56</v>
      </c>
      <c r="AK318" s="63">
        <f t="shared" si="138"/>
        <v>3.6799999999999999E-2</v>
      </c>
      <c r="AL318" s="57" t="e">
        <f t="shared" si="115"/>
        <v>#REF!</v>
      </c>
      <c r="AM318" s="65" t="e">
        <f t="shared" si="139"/>
        <v>#REF!</v>
      </c>
      <c r="AR318" s="49"/>
    </row>
    <row r="319" spans="1:44" ht="12.75" customHeight="1" x14ac:dyDescent="0.3">
      <c r="A319" s="48">
        <v>310</v>
      </c>
      <c r="B319" s="48" t="s">
        <v>373</v>
      </c>
      <c r="C319" s="49">
        <v>5953080500</v>
      </c>
      <c r="D319" s="49">
        <f t="shared" si="116"/>
        <v>13757659.276397802</v>
      </c>
      <c r="E319" s="59">
        <v>739738000</v>
      </c>
      <c r="F319" s="49">
        <f t="shared" si="140"/>
        <v>8276252.8657666501</v>
      </c>
      <c r="G319" s="49">
        <f t="shared" si="117"/>
        <v>22033912</v>
      </c>
      <c r="H319" s="50">
        <v>43971255.172420137</v>
      </c>
      <c r="I319" s="51">
        <f t="shared" si="118"/>
        <v>0.50109809041385334</v>
      </c>
      <c r="J319" s="28">
        <f t="shared" si="119"/>
        <v>527655062</v>
      </c>
      <c r="K319" s="28">
        <f t="shared" si="120"/>
        <v>22033912</v>
      </c>
      <c r="L319" s="52">
        <f t="shared" si="121"/>
        <v>50.11</v>
      </c>
      <c r="M319" s="91"/>
      <c r="N319" s="53">
        <v>26091598</v>
      </c>
      <c r="O319" s="54">
        <v>3.9199999999999999E-2</v>
      </c>
      <c r="P319" s="28">
        <f t="shared" si="122"/>
        <v>27114389</v>
      </c>
      <c r="Q319" s="55">
        <f t="shared" si="123"/>
        <v>61.663895864875876</v>
      </c>
      <c r="R319" s="55">
        <f t="shared" si="124"/>
        <v>0</v>
      </c>
      <c r="S319" s="56">
        <f t="shared" si="125"/>
        <v>0</v>
      </c>
      <c r="T319" s="28">
        <f t="shared" si="126"/>
        <v>0</v>
      </c>
      <c r="U319" s="57">
        <f t="shared" si="127"/>
        <v>5080477</v>
      </c>
      <c r="V319" s="57" t="e">
        <f t="shared" si="113"/>
        <v>#REF!</v>
      </c>
      <c r="W319" s="57">
        <f t="shared" si="128"/>
        <v>0</v>
      </c>
      <c r="X319" s="50" t="e">
        <f t="shared" si="129"/>
        <v>#REF!</v>
      </c>
      <c r="Y319" s="58" t="e">
        <f t="shared" si="130"/>
        <v>#REF!</v>
      </c>
      <c r="AA319" s="28">
        <f t="shared" si="131"/>
        <v>0</v>
      </c>
      <c r="AB319" s="28">
        <f t="shared" si="132"/>
        <v>0</v>
      </c>
      <c r="AC319" s="28" t="e">
        <f t="shared" si="133"/>
        <v>#REF!</v>
      </c>
      <c r="AD319" s="55" t="e">
        <f t="shared" si="134"/>
        <v>#REF!</v>
      </c>
      <c r="AG319" s="61" t="str">
        <f t="shared" si="135"/>
        <v>310</v>
      </c>
      <c r="AH319" s="62" t="str">
        <f t="shared" si="136"/>
        <v>Wareham</v>
      </c>
      <c r="AI319" s="63">
        <f t="shared" si="137"/>
        <v>0.50109809041385334</v>
      </c>
      <c r="AJ319" s="64">
        <f t="shared" si="114"/>
        <v>50.11</v>
      </c>
      <c r="AK319" s="63">
        <f t="shared" si="138"/>
        <v>3.9199999999999999E-2</v>
      </c>
      <c r="AL319" s="57" t="e">
        <f t="shared" si="115"/>
        <v>#REF!</v>
      </c>
      <c r="AM319" s="65" t="e">
        <f t="shared" si="139"/>
        <v>#REF!</v>
      </c>
      <c r="AR319" s="49"/>
    </row>
    <row r="320" spans="1:44" ht="12.75" customHeight="1" x14ac:dyDescent="0.3">
      <c r="A320" s="48">
        <v>311</v>
      </c>
      <c r="B320" s="48" t="s">
        <v>374</v>
      </c>
      <c r="C320" s="49">
        <v>615635800</v>
      </c>
      <c r="D320" s="49">
        <f t="shared" si="116"/>
        <v>1422743.666031827</v>
      </c>
      <c r="E320" s="59">
        <v>126610000</v>
      </c>
      <c r="F320" s="49">
        <f t="shared" si="140"/>
        <v>1416523.6547733326</v>
      </c>
      <c r="G320" s="49">
        <f t="shared" si="117"/>
        <v>2839267</v>
      </c>
      <c r="H320" s="50">
        <v>11221387.968537711</v>
      </c>
      <c r="I320" s="51">
        <f t="shared" si="118"/>
        <v>0.25302279967154478</v>
      </c>
      <c r="J320" s="28">
        <f t="shared" si="119"/>
        <v>134656656</v>
      </c>
      <c r="K320" s="28">
        <f t="shared" si="120"/>
        <v>2839267</v>
      </c>
      <c r="L320" s="52">
        <f t="shared" si="121"/>
        <v>25.3</v>
      </c>
      <c r="M320" s="91"/>
      <c r="N320" s="53">
        <v>3337552</v>
      </c>
      <c r="O320" s="54">
        <v>6.8099999999999994E-2</v>
      </c>
      <c r="P320" s="28">
        <f t="shared" si="122"/>
        <v>3564839</v>
      </c>
      <c r="Q320" s="55">
        <f t="shared" si="123"/>
        <v>31.768253713310866</v>
      </c>
      <c r="R320" s="55">
        <f t="shared" si="124"/>
        <v>0</v>
      </c>
      <c r="S320" s="56">
        <f t="shared" si="125"/>
        <v>0</v>
      </c>
      <c r="T320" s="28">
        <f t="shared" si="126"/>
        <v>0</v>
      </c>
      <c r="U320" s="57">
        <f t="shared" si="127"/>
        <v>725572</v>
      </c>
      <c r="V320" s="57" t="e">
        <f t="shared" si="113"/>
        <v>#REF!</v>
      </c>
      <c r="W320" s="57">
        <f t="shared" si="128"/>
        <v>0</v>
      </c>
      <c r="X320" s="50" t="e">
        <f t="shared" si="129"/>
        <v>#REF!</v>
      </c>
      <c r="Y320" s="58" t="e">
        <f t="shared" si="130"/>
        <v>#REF!</v>
      </c>
      <c r="AA320" s="28">
        <f t="shared" si="131"/>
        <v>0</v>
      </c>
      <c r="AB320" s="28">
        <f t="shared" si="132"/>
        <v>0</v>
      </c>
      <c r="AC320" s="28" t="e">
        <f t="shared" si="133"/>
        <v>#REF!</v>
      </c>
      <c r="AD320" s="55" t="e">
        <f t="shared" si="134"/>
        <v>#REF!</v>
      </c>
      <c r="AG320" s="61" t="str">
        <f t="shared" si="135"/>
        <v>311</v>
      </c>
      <c r="AH320" s="62" t="str">
        <f t="shared" si="136"/>
        <v>Warren</v>
      </c>
      <c r="AI320" s="63">
        <f t="shared" si="137"/>
        <v>0.25302279967154478</v>
      </c>
      <c r="AJ320" s="64">
        <f t="shared" si="114"/>
        <v>25.3</v>
      </c>
      <c r="AK320" s="63">
        <f t="shared" si="138"/>
        <v>6.8099999999999994E-2</v>
      </c>
      <c r="AL320" s="57" t="e">
        <f t="shared" si="115"/>
        <v>#REF!</v>
      </c>
      <c r="AM320" s="65" t="e">
        <f t="shared" si="139"/>
        <v>#REF!</v>
      </c>
      <c r="AR320" s="49"/>
    </row>
    <row r="321" spans="1:44" ht="12.75" customHeight="1" x14ac:dyDescent="0.3">
      <c r="A321" s="48">
        <v>312</v>
      </c>
      <c r="B321" s="48" t="s">
        <v>375</v>
      </c>
      <c r="C321" s="49">
        <v>126808400</v>
      </c>
      <c r="D321" s="49">
        <f t="shared" si="116"/>
        <v>293056.1346491389</v>
      </c>
      <c r="E321" s="59">
        <v>21114000</v>
      </c>
      <c r="F321" s="49">
        <f t="shared" si="140"/>
        <v>236225.2621979634</v>
      </c>
      <c r="G321" s="49">
        <f t="shared" si="117"/>
        <v>529281</v>
      </c>
      <c r="H321" s="50">
        <v>708363.17652566114</v>
      </c>
      <c r="I321" s="51">
        <f t="shared" si="118"/>
        <v>0.74718875506203886</v>
      </c>
      <c r="J321" s="28">
        <f t="shared" si="119"/>
        <v>8500358</v>
      </c>
      <c r="K321" s="28">
        <f t="shared" si="120"/>
        <v>529281</v>
      </c>
      <c r="L321" s="52">
        <f t="shared" si="121"/>
        <v>74.72</v>
      </c>
      <c r="M321" s="91"/>
      <c r="N321" s="53">
        <v>579265</v>
      </c>
      <c r="O321" s="54">
        <v>3.4200000000000001E-2</v>
      </c>
      <c r="P321" s="28">
        <f t="shared" si="122"/>
        <v>599076</v>
      </c>
      <c r="Q321" s="55">
        <f t="shared" si="123"/>
        <v>84.571872148734982</v>
      </c>
      <c r="R321" s="55">
        <f t="shared" si="124"/>
        <v>0</v>
      </c>
      <c r="S321" s="56">
        <f t="shared" si="125"/>
        <v>0</v>
      </c>
      <c r="T321" s="28">
        <f t="shared" si="126"/>
        <v>0</v>
      </c>
      <c r="U321" s="57">
        <f t="shared" si="127"/>
        <v>69795</v>
      </c>
      <c r="V321" s="57" t="e">
        <f t="shared" si="113"/>
        <v>#REF!</v>
      </c>
      <c r="W321" s="57">
        <f t="shared" si="128"/>
        <v>0</v>
      </c>
      <c r="X321" s="50" t="e">
        <f t="shared" si="129"/>
        <v>#REF!</v>
      </c>
      <c r="Y321" s="58" t="e">
        <f t="shared" si="130"/>
        <v>#REF!</v>
      </c>
      <c r="AA321" s="28">
        <f t="shared" si="131"/>
        <v>0</v>
      </c>
      <c r="AB321" s="28">
        <f t="shared" si="132"/>
        <v>0</v>
      </c>
      <c r="AC321" s="28" t="e">
        <f t="shared" si="133"/>
        <v>#REF!</v>
      </c>
      <c r="AD321" s="55" t="e">
        <f t="shared" si="134"/>
        <v>#REF!</v>
      </c>
      <c r="AG321" s="61" t="str">
        <f t="shared" si="135"/>
        <v>312</v>
      </c>
      <c r="AH321" s="62" t="str">
        <f t="shared" si="136"/>
        <v>Warwick</v>
      </c>
      <c r="AI321" s="63">
        <f t="shared" si="137"/>
        <v>0.74718875506203886</v>
      </c>
      <c r="AJ321" s="64">
        <f t="shared" si="114"/>
        <v>74.72</v>
      </c>
      <c r="AK321" s="63">
        <f t="shared" si="138"/>
        <v>3.4200000000000001E-2</v>
      </c>
      <c r="AL321" s="57" t="e">
        <f t="shared" si="115"/>
        <v>#REF!</v>
      </c>
      <c r="AM321" s="65" t="e">
        <f t="shared" si="139"/>
        <v>#REF!</v>
      </c>
      <c r="AR321" s="49"/>
    </row>
    <row r="322" spans="1:44" ht="12.75" customHeight="1" x14ac:dyDescent="0.3">
      <c r="A322" s="48">
        <v>313</v>
      </c>
      <c r="B322" s="48" t="s">
        <v>376</v>
      </c>
      <c r="C322" s="49">
        <v>115485200</v>
      </c>
      <c r="D322" s="49">
        <f t="shared" si="116"/>
        <v>266888.04780426796</v>
      </c>
      <c r="E322" s="59">
        <v>17612000</v>
      </c>
      <c r="F322" s="49">
        <f t="shared" si="140"/>
        <v>197044.58263855884</v>
      </c>
      <c r="G322" s="49">
        <f t="shared" si="117"/>
        <v>463933</v>
      </c>
      <c r="H322" s="50">
        <v>845691.75488563976</v>
      </c>
      <c r="I322" s="51">
        <f t="shared" si="118"/>
        <v>0.54858404060322929</v>
      </c>
      <c r="J322" s="28">
        <f t="shared" si="119"/>
        <v>10148301</v>
      </c>
      <c r="K322" s="28">
        <f t="shared" si="120"/>
        <v>463933</v>
      </c>
      <c r="L322" s="52">
        <f t="shared" si="121"/>
        <v>54.86</v>
      </c>
      <c r="M322" s="91"/>
      <c r="N322" s="53">
        <v>604121</v>
      </c>
      <c r="O322" s="54">
        <v>4.5600000000000002E-2</v>
      </c>
      <c r="P322" s="28">
        <f t="shared" si="122"/>
        <v>631669</v>
      </c>
      <c r="Q322" s="55">
        <f t="shared" si="123"/>
        <v>74.692581114902623</v>
      </c>
      <c r="R322" s="55">
        <f t="shared" si="124"/>
        <v>0</v>
      </c>
      <c r="S322" s="56">
        <f t="shared" si="125"/>
        <v>0</v>
      </c>
      <c r="T322" s="28">
        <f t="shared" si="126"/>
        <v>0</v>
      </c>
      <c r="U322" s="57">
        <f t="shared" si="127"/>
        <v>167736</v>
      </c>
      <c r="V322" s="57" t="e">
        <f t="shared" si="113"/>
        <v>#REF!</v>
      </c>
      <c r="W322" s="57">
        <f t="shared" si="128"/>
        <v>0</v>
      </c>
      <c r="X322" s="50" t="e">
        <f t="shared" si="129"/>
        <v>#REF!</v>
      </c>
      <c r="Y322" s="58" t="e">
        <f t="shared" si="130"/>
        <v>#REF!</v>
      </c>
      <c r="AA322" s="28">
        <f t="shared" si="131"/>
        <v>0</v>
      </c>
      <c r="AB322" s="28">
        <f t="shared" si="132"/>
        <v>0</v>
      </c>
      <c r="AC322" s="28" t="e">
        <f t="shared" si="133"/>
        <v>#REF!</v>
      </c>
      <c r="AD322" s="55" t="e">
        <f t="shared" si="134"/>
        <v>#REF!</v>
      </c>
      <c r="AG322" s="61" t="str">
        <f t="shared" si="135"/>
        <v>313</v>
      </c>
      <c r="AH322" s="62" t="str">
        <f t="shared" si="136"/>
        <v>Washington</v>
      </c>
      <c r="AI322" s="63">
        <f t="shared" si="137"/>
        <v>0.54858404060322929</v>
      </c>
      <c r="AJ322" s="64">
        <f t="shared" si="114"/>
        <v>54.86</v>
      </c>
      <c r="AK322" s="63">
        <f t="shared" si="138"/>
        <v>4.5600000000000002E-2</v>
      </c>
      <c r="AL322" s="57" t="e">
        <f t="shared" si="115"/>
        <v>#REF!</v>
      </c>
      <c r="AM322" s="65" t="e">
        <f t="shared" si="139"/>
        <v>#REF!</v>
      </c>
      <c r="AR322" s="49"/>
    </row>
    <row r="323" spans="1:44" ht="12.75" customHeight="1" x14ac:dyDescent="0.3">
      <c r="A323" s="48">
        <v>314</v>
      </c>
      <c r="B323" s="48" t="s">
        <v>377</v>
      </c>
      <c r="C323" s="49">
        <v>13143218800</v>
      </c>
      <c r="D323" s="49">
        <f t="shared" si="116"/>
        <v>30374177.880770463</v>
      </c>
      <c r="E323" s="59">
        <v>2284307000</v>
      </c>
      <c r="F323" s="49">
        <f t="shared" si="140"/>
        <v>25557024.723673541</v>
      </c>
      <c r="G323" s="49">
        <f t="shared" si="117"/>
        <v>55931203</v>
      </c>
      <c r="H323" s="50">
        <v>45294898.797560006</v>
      </c>
      <c r="I323" s="51">
        <f t="shared" si="118"/>
        <v>1.2348234455711591</v>
      </c>
      <c r="J323" s="28">
        <f t="shared" si="119"/>
        <v>543538786</v>
      </c>
      <c r="K323" s="28">
        <f t="shared" si="120"/>
        <v>55931203</v>
      </c>
      <c r="L323" s="52">
        <f t="shared" si="121"/>
        <v>123.48</v>
      </c>
      <c r="M323" s="91"/>
      <c r="N323" s="53">
        <v>34885791</v>
      </c>
      <c r="O323" s="54">
        <v>7.7299999999999994E-2</v>
      </c>
      <c r="P323" s="28">
        <f t="shared" si="122"/>
        <v>37582463</v>
      </c>
      <c r="Q323" s="55">
        <f t="shared" si="123"/>
        <v>82.972837996548364</v>
      </c>
      <c r="R323" s="55">
        <f t="shared" si="124"/>
        <v>40.50716200345164</v>
      </c>
      <c r="S323" s="56">
        <f t="shared" si="125"/>
        <v>0.02</v>
      </c>
      <c r="T323" s="28">
        <f t="shared" si="126"/>
        <v>697716</v>
      </c>
      <c r="U323" s="57">
        <f t="shared" si="127"/>
        <v>0</v>
      </c>
      <c r="V323" s="57" t="e">
        <f t="shared" si="113"/>
        <v>#REF!</v>
      </c>
      <c r="W323" s="57">
        <f t="shared" si="128"/>
        <v>0</v>
      </c>
      <c r="X323" s="50" t="e">
        <f t="shared" si="129"/>
        <v>#REF!</v>
      </c>
      <c r="Y323" s="58" t="e">
        <f t="shared" si="130"/>
        <v>#REF!</v>
      </c>
      <c r="AA323" s="28">
        <f t="shared" si="131"/>
        <v>-18348740</v>
      </c>
      <c r="AB323" s="28">
        <f t="shared" si="132"/>
        <v>-17651024</v>
      </c>
      <c r="AC323" s="28">
        <f t="shared" si="133"/>
        <v>0</v>
      </c>
      <c r="AD323" s="55" t="e">
        <f t="shared" si="134"/>
        <v>#REF!</v>
      </c>
      <c r="AG323" s="61" t="str">
        <f t="shared" si="135"/>
        <v>314</v>
      </c>
      <c r="AH323" s="62" t="str">
        <f t="shared" si="136"/>
        <v>Watertown</v>
      </c>
      <c r="AI323" s="63">
        <f t="shared" si="137"/>
        <v>1.2348234455711591</v>
      </c>
      <c r="AJ323" s="64">
        <f t="shared" si="114"/>
        <v>123.48</v>
      </c>
      <c r="AK323" s="63">
        <f t="shared" si="138"/>
        <v>7.7299999999999994E-2</v>
      </c>
      <c r="AL323" s="57" t="e">
        <f t="shared" si="115"/>
        <v>#REF!</v>
      </c>
      <c r="AM323" s="65" t="e">
        <f t="shared" si="139"/>
        <v>#REF!</v>
      </c>
      <c r="AR323" s="49"/>
    </row>
    <row r="324" spans="1:44" ht="12.75" customHeight="1" x14ac:dyDescent="0.3">
      <c r="A324" s="48">
        <v>315</v>
      </c>
      <c r="B324" s="48" t="s">
        <v>378</v>
      </c>
      <c r="C324" s="49">
        <v>5762993800</v>
      </c>
      <c r="D324" s="49">
        <f t="shared" si="116"/>
        <v>13318366.031232571</v>
      </c>
      <c r="E324" s="59">
        <v>2642971000</v>
      </c>
      <c r="F324" s="49">
        <f t="shared" si="140"/>
        <v>29569788.645288125</v>
      </c>
      <c r="G324" s="49">
        <f t="shared" si="117"/>
        <v>42888155</v>
      </c>
      <c r="H324" s="50">
        <v>35459917.689330004</v>
      </c>
      <c r="I324" s="51">
        <f t="shared" si="118"/>
        <v>1.2094826439178445</v>
      </c>
      <c r="J324" s="28">
        <f t="shared" si="119"/>
        <v>425519012</v>
      </c>
      <c r="K324" s="28">
        <f t="shared" si="120"/>
        <v>42888155</v>
      </c>
      <c r="L324" s="52">
        <f t="shared" si="121"/>
        <v>120.95</v>
      </c>
      <c r="M324" s="91"/>
      <c r="N324" s="53">
        <v>27971884</v>
      </c>
      <c r="O324" s="54">
        <v>3.6200000000000003E-2</v>
      </c>
      <c r="P324" s="28">
        <f t="shared" si="122"/>
        <v>28984466</v>
      </c>
      <c r="Q324" s="55">
        <f t="shared" si="123"/>
        <v>81.738672531441082</v>
      </c>
      <c r="R324" s="55">
        <f t="shared" si="124"/>
        <v>39.21132746855892</v>
      </c>
      <c r="S324" s="56">
        <f t="shared" si="125"/>
        <v>0.02</v>
      </c>
      <c r="T324" s="28">
        <f t="shared" si="126"/>
        <v>559438</v>
      </c>
      <c r="U324" s="57">
        <f t="shared" si="127"/>
        <v>0</v>
      </c>
      <c r="V324" s="57" t="e">
        <f t="shared" si="113"/>
        <v>#REF!</v>
      </c>
      <c r="W324" s="57">
        <f t="shared" si="128"/>
        <v>0</v>
      </c>
      <c r="X324" s="50" t="e">
        <f t="shared" si="129"/>
        <v>#REF!</v>
      </c>
      <c r="Y324" s="58" t="e">
        <f t="shared" si="130"/>
        <v>#REF!</v>
      </c>
      <c r="AA324" s="28">
        <f t="shared" si="131"/>
        <v>-13903689</v>
      </c>
      <c r="AB324" s="28">
        <f t="shared" si="132"/>
        <v>-13344251</v>
      </c>
      <c r="AC324" s="28">
        <f t="shared" si="133"/>
        <v>0</v>
      </c>
      <c r="AD324" s="55" t="e">
        <f t="shared" si="134"/>
        <v>#REF!</v>
      </c>
      <c r="AG324" s="61" t="str">
        <f t="shared" si="135"/>
        <v>315</v>
      </c>
      <c r="AH324" s="62" t="str">
        <f t="shared" si="136"/>
        <v>Wayland</v>
      </c>
      <c r="AI324" s="63">
        <f t="shared" si="137"/>
        <v>1.2094826439178445</v>
      </c>
      <c r="AJ324" s="64">
        <f t="shared" si="114"/>
        <v>120.95</v>
      </c>
      <c r="AK324" s="63">
        <f t="shared" si="138"/>
        <v>3.6200000000000003E-2</v>
      </c>
      <c r="AL324" s="57" t="e">
        <f t="shared" si="115"/>
        <v>#REF!</v>
      </c>
      <c r="AM324" s="65" t="e">
        <f t="shared" si="139"/>
        <v>#REF!</v>
      </c>
      <c r="AR324" s="49"/>
    </row>
    <row r="325" spans="1:44" ht="12.75" customHeight="1" x14ac:dyDescent="0.3">
      <c r="A325" s="48">
        <v>316</v>
      </c>
      <c r="B325" s="48" t="s">
        <v>379</v>
      </c>
      <c r="C325" s="49">
        <v>2737484000</v>
      </c>
      <c r="D325" s="49">
        <f t="shared" si="116"/>
        <v>6326367.0206694771</v>
      </c>
      <c r="E325" s="59">
        <v>596591000</v>
      </c>
      <c r="F325" s="49">
        <f t="shared" si="140"/>
        <v>6674711.8215376139</v>
      </c>
      <c r="G325" s="49">
        <f t="shared" si="117"/>
        <v>13001079</v>
      </c>
      <c r="H325" s="50">
        <v>38862519.887256138</v>
      </c>
      <c r="I325" s="51">
        <f t="shared" si="118"/>
        <v>0.33454029840878474</v>
      </c>
      <c r="J325" s="28">
        <f t="shared" si="119"/>
        <v>466350239</v>
      </c>
      <c r="K325" s="28">
        <f t="shared" si="120"/>
        <v>13001079</v>
      </c>
      <c r="L325" s="52">
        <f t="shared" si="121"/>
        <v>33.450000000000003</v>
      </c>
      <c r="M325" s="91"/>
      <c r="N325" s="53">
        <v>14853186</v>
      </c>
      <c r="O325" s="54">
        <v>4.0199999999999993E-2</v>
      </c>
      <c r="P325" s="28">
        <f t="shared" si="122"/>
        <v>15450284</v>
      </c>
      <c r="Q325" s="55">
        <f t="shared" si="123"/>
        <v>39.756258844827208</v>
      </c>
      <c r="R325" s="55">
        <f t="shared" si="124"/>
        <v>0</v>
      </c>
      <c r="S325" s="56">
        <f t="shared" si="125"/>
        <v>0</v>
      </c>
      <c r="T325" s="28">
        <f t="shared" si="126"/>
        <v>0</v>
      </c>
      <c r="U325" s="57">
        <f t="shared" si="127"/>
        <v>2449205</v>
      </c>
      <c r="V325" s="57" t="e">
        <f t="shared" si="113"/>
        <v>#REF!</v>
      </c>
      <c r="W325" s="57">
        <f t="shared" si="128"/>
        <v>0</v>
      </c>
      <c r="X325" s="50" t="e">
        <f t="shared" si="129"/>
        <v>#REF!</v>
      </c>
      <c r="Y325" s="58" t="e">
        <f t="shared" si="130"/>
        <v>#REF!</v>
      </c>
      <c r="AA325" s="28">
        <f t="shared" si="131"/>
        <v>0</v>
      </c>
      <c r="AB325" s="28">
        <f t="shared" si="132"/>
        <v>0</v>
      </c>
      <c r="AC325" s="28" t="e">
        <f t="shared" si="133"/>
        <v>#REF!</v>
      </c>
      <c r="AD325" s="55" t="e">
        <f t="shared" si="134"/>
        <v>#REF!</v>
      </c>
      <c r="AG325" s="61" t="str">
        <f t="shared" si="135"/>
        <v>316</v>
      </c>
      <c r="AH325" s="62" t="str">
        <f t="shared" si="136"/>
        <v>Webster</v>
      </c>
      <c r="AI325" s="63">
        <f t="shared" si="137"/>
        <v>0.33454029840878474</v>
      </c>
      <c r="AJ325" s="64">
        <f t="shared" si="114"/>
        <v>33.450000000000003</v>
      </c>
      <c r="AK325" s="63">
        <f t="shared" si="138"/>
        <v>4.0199999999999993E-2</v>
      </c>
      <c r="AL325" s="57" t="e">
        <f t="shared" si="115"/>
        <v>#REF!</v>
      </c>
      <c r="AM325" s="65" t="e">
        <f t="shared" si="139"/>
        <v>#REF!</v>
      </c>
      <c r="AR325" s="49"/>
    </row>
    <row r="326" spans="1:44" ht="12.75" customHeight="1" x14ac:dyDescent="0.3">
      <c r="A326" s="48">
        <v>317</v>
      </c>
      <c r="B326" s="48" t="s">
        <v>380</v>
      </c>
      <c r="C326" s="49">
        <v>18013343600</v>
      </c>
      <c r="D326" s="49">
        <f t="shared" si="116"/>
        <v>41629110.118279263</v>
      </c>
      <c r="E326" s="59">
        <v>7073771000</v>
      </c>
      <c r="F326" s="49">
        <f t="shared" si="140"/>
        <v>79141963.114679813</v>
      </c>
      <c r="G326" s="49">
        <f t="shared" si="117"/>
        <v>120771073</v>
      </c>
      <c r="H326" s="50">
        <v>53429110.800812773</v>
      </c>
      <c r="I326" s="51">
        <f t="shared" si="118"/>
        <v>2.2603983332277879</v>
      </c>
      <c r="J326" s="28">
        <f t="shared" si="119"/>
        <v>641149330</v>
      </c>
      <c r="K326" s="28">
        <f t="shared" si="120"/>
        <v>120771073</v>
      </c>
      <c r="L326" s="52">
        <f t="shared" si="121"/>
        <v>226.04</v>
      </c>
      <c r="M326" s="91"/>
      <c r="N326" s="53">
        <v>44211008</v>
      </c>
      <c r="O326" s="54">
        <v>4.6300000000000001E-2</v>
      </c>
      <c r="P326" s="28">
        <f t="shared" si="122"/>
        <v>46257978</v>
      </c>
      <c r="Q326" s="55">
        <f t="shared" si="123"/>
        <v>86.578229183811004</v>
      </c>
      <c r="R326" s="55">
        <f t="shared" si="124"/>
        <v>139.46177081618899</v>
      </c>
      <c r="S326" s="56">
        <f t="shared" si="125"/>
        <v>0.02</v>
      </c>
      <c r="T326" s="28">
        <f t="shared" si="126"/>
        <v>884220</v>
      </c>
      <c r="U326" s="57">
        <f t="shared" si="127"/>
        <v>0</v>
      </c>
      <c r="V326" s="57" t="e">
        <f t="shared" si="113"/>
        <v>#REF!</v>
      </c>
      <c r="W326" s="57">
        <f t="shared" si="128"/>
        <v>73628875</v>
      </c>
      <c r="X326" s="50" t="e">
        <f t="shared" si="129"/>
        <v>#REF!</v>
      </c>
      <c r="Y326" s="58" t="e">
        <f t="shared" si="130"/>
        <v>#REF!</v>
      </c>
      <c r="AA326" s="28">
        <f t="shared" si="131"/>
        <v>-74513095</v>
      </c>
      <c r="AB326" s="28">
        <f t="shared" si="132"/>
        <v>0</v>
      </c>
      <c r="AC326" s="28">
        <f t="shared" si="133"/>
        <v>0</v>
      </c>
      <c r="AD326" s="55" t="e">
        <f t="shared" si="134"/>
        <v>#REF!</v>
      </c>
      <c r="AG326" s="61" t="str">
        <f t="shared" si="135"/>
        <v>317</v>
      </c>
      <c r="AH326" s="62" t="str">
        <f t="shared" si="136"/>
        <v>Wellesley</v>
      </c>
      <c r="AI326" s="63">
        <f t="shared" si="137"/>
        <v>2.2603983332277879</v>
      </c>
      <c r="AJ326" s="64">
        <f t="shared" si="114"/>
        <v>226.04</v>
      </c>
      <c r="AK326" s="63">
        <f t="shared" si="138"/>
        <v>4.6300000000000001E-2</v>
      </c>
      <c r="AL326" s="57" t="e">
        <f t="shared" si="115"/>
        <v>#REF!</v>
      </c>
      <c r="AM326" s="65" t="e">
        <f t="shared" si="139"/>
        <v>#REF!</v>
      </c>
      <c r="AR326" s="49"/>
    </row>
    <row r="327" spans="1:44" ht="12.75" customHeight="1" x14ac:dyDescent="0.3">
      <c r="A327" s="48">
        <v>318</v>
      </c>
      <c r="B327" s="48" t="s">
        <v>381</v>
      </c>
      <c r="C327" s="49">
        <v>4268753100</v>
      </c>
      <c r="D327" s="49">
        <f t="shared" si="116"/>
        <v>9865153.1228020303</v>
      </c>
      <c r="E327" s="59">
        <v>199482000</v>
      </c>
      <c r="F327" s="49">
        <f t="shared" si="140"/>
        <v>2231821.907444072</v>
      </c>
      <c r="G327" s="49">
        <f t="shared" si="117"/>
        <v>12096975</v>
      </c>
      <c r="H327" s="50">
        <v>3740806.7508048802</v>
      </c>
      <c r="I327" s="51">
        <f t="shared" si="118"/>
        <v>3.2337877377379058</v>
      </c>
      <c r="J327" s="28">
        <f t="shared" si="119"/>
        <v>44889681</v>
      </c>
      <c r="K327" s="28">
        <f t="shared" si="120"/>
        <v>12096975</v>
      </c>
      <c r="L327" s="52">
        <f t="shared" si="121"/>
        <v>323.38</v>
      </c>
      <c r="M327" s="91"/>
      <c r="N327" s="53">
        <v>2983422</v>
      </c>
      <c r="O327" s="54">
        <v>4.0399999999999998E-2</v>
      </c>
      <c r="P327" s="28">
        <f t="shared" si="122"/>
        <v>3103952</v>
      </c>
      <c r="Q327" s="55">
        <f t="shared" si="123"/>
        <v>82.975470447174175</v>
      </c>
      <c r="R327" s="55">
        <f t="shared" si="124"/>
        <v>240.40452955282581</v>
      </c>
      <c r="S327" s="56">
        <f t="shared" si="125"/>
        <v>0.02</v>
      </c>
      <c r="T327" s="28">
        <f t="shared" si="126"/>
        <v>59668</v>
      </c>
      <c r="U327" s="57">
        <f t="shared" si="127"/>
        <v>0</v>
      </c>
      <c r="V327" s="57" t="e">
        <f t="shared" si="113"/>
        <v>#REF!</v>
      </c>
      <c r="W327" s="57">
        <f t="shared" si="128"/>
        <v>8933355</v>
      </c>
      <c r="X327" s="50" t="e">
        <f t="shared" si="129"/>
        <v>#REF!</v>
      </c>
      <c r="Y327" s="58" t="e">
        <f t="shared" si="130"/>
        <v>#REF!</v>
      </c>
      <c r="AA327" s="28">
        <f t="shared" si="131"/>
        <v>-8993023</v>
      </c>
      <c r="AB327" s="28">
        <f t="shared" si="132"/>
        <v>0</v>
      </c>
      <c r="AC327" s="28">
        <f t="shared" si="133"/>
        <v>0</v>
      </c>
      <c r="AD327" s="55" t="e">
        <f t="shared" si="134"/>
        <v>#REF!</v>
      </c>
      <c r="AG327" s="61" t="str">
        <f t="shared" si="135"/>
        <v>318</v>
      </c>
      <c r="AH327" s="62" t="str">
        <f t="shared" si="136"/>
        <v>Wellfleet</v>
      </c>
      <c r="AI327" s="63">
        <f t="shared" si="137"/>
        <v>3.2337877377379058</v>
      </c>
      <c r="AJ327" s="64">
        <f t="shared" si="114"/>
        <v>323.38</v>
      </c>
      <c r="AK327" s="63">
        <f t="shared" si="138"/>
        <v>4.0399999999999998E-2</v>
      </c>
      <c r="AL327" s="57" t="e">
        <f t="shared" si="115"/>
        <v>#REF!</v>
      </c>
      <c r="AM327" s="65" t="e">
        <f t="shared" si="139"/>
        <v>#REF!</v>
      </c>
      <c r="AR327" s="49"/>
    </row>
    <row r="328" spans="1:44" ht="12.75" customHeight="1" x14ac:dyDescent="0.3">
      <c r="A328" s="48">
        <v>319</v>
      </c>
      <c r="B328" s="48" t="s">
        <v>382</v>
      </c>
      <c r="C328" s="49">
        <v>137073900</v>
      </c>
      <c r="D328" s="49">
        <f t="shared" si="116"/>
        <v>316779.8607606641</v>
      </c>
      <c r="E328" s="59">
        <v>20938000</v>
      </c>
      <c r="F328" s="49">
        <f t="shared" si="140"/>
        <v>234256.15894197961</v>
      </c>
      <c r="G328" s="49">
        <f t="shared" si="117"/>
        <v>551036</v>
      </c>
      <c r="H328" s="50">
        <v>1727296.4335351684</v>
      </c>
      <c r="I328" s="51">
        <f t="shared" si="118"/>
        <v>0.31901646370694059</v>
      </c>
      <c r="J328" s="28">
        <f t="shared" si="119"/>
        <v>20727557</v>
      </c>
      <c r="K328" s="28">
        <f t="shared" si="120"/>
        <v>551036</v>
      </c>
      <c r="L328" s="52">
        <f t="shared" si="121"/>
        <v>31.9</v>
      </c>
      <c r="M328" s="91"/>
      <c r="N328" s="53">
        <v>681963</v>
      </c>
      <c r="O328" s="54">
        <v>1.3000000000000001E-2</v>
      </c>
      <c r="P328" s="28">
        <f t="shared" si="122"/>
        <v>690829</v>
      </c>
      <c r="Q328" s="55">
        <f t="shared" si="123"/>
        <v>39.994814241937384</v>
      </c>
      <c r="R328" s="55">
        <f t="shared" si="124"/>
        <v>0</v>
      </c>
      <c r="S328" s="56">
        <f t="shared" si="125"/>
        <v>0</v>
      </c>
      <c r="T328" s="28">
        <f t="shared" si="126"/>
        <v>0</v>
      </c>
      <c r="U328" s="57">
        <f t="shared" si="127"/>
        <v>139793</v>
      </c>
      <c r="V328" s="57" t="e">
        <f t="shared" si="113"/>
        <v>#REF!</v>
      </c>
      <c r="W328" s="57">
        <f t="shared" si="128"/>
        <v>0</v>
      </c>
      <c r="X328" s="50" t="e">
        <f t="shared" si="129"/>
        <v>#REF!</v>
      </c>
      <c r="Y328" s="58" t="e">
        <f t="shared" si="130"/>
        <v>#REF!</v>
      </c>
      <c r="AA328" s="28">
        <f t="shared" si="131"/>
        <v>0</v>
      </c>
      <c r="AB328" s="28">
        <f t="shared" si="132"/>
        <v>0</v>
      </c>
      <c r="AC328" s="28" t="e">
        <f t="shared" si="133"/>
        <v>#REF!</v>
      </c>
      <c r="AD328" s="55" t="e">
        <f t="shared" si="134"/>
        <v>#REF!</v>
      </c>
      <c r="AG328" s="61" t="str">
        <f t="shared" si="135"/>
        <v>319</v>
      </c>
      <c r="AH328" s="62" t="str">
        <f t="shared" si="136"/>
        <v>Wendell</v>
      </c>
      <c r="AI328" s="63">
        <f t="shared" si="137"/>
        <v>0.31901646370694059</v>
      </c>
      <c r="AJ328" s="64">
        <f t="shared" si="114"/>
        <v>31.9</v>
      </c>
      <c r="AK328" s="63">
        <f t="shared" si="138"/>
        <v>1.3000000000000001E-2</v>
      </c>
      <c r="AL328" s="57" t="e">
        <f t="shared" si="115"/>
        <v>#REF!</v>
      </c>
      <c r="AM328" s="65" t="e">
        <f t="shared" si="139"/>
        <v>#REF!</v>
      </c>
      <c r="AR328" s="49"/>
    </row>
    <row r="329" spans="1:44" ht="12.75" customHeight="1" x14ac:dyDescent="0.3">
      <c r="A329" s="48">
        <v>320</v>
      </c>
      <c r="B329" s="48" t="s">
        <v>383</v>
      </c>
      <c r="C329" s="49">
        <v>1387335600</v>
      </c>
      <c r="D329" s="49">
        <f t="shared" si="116"/>
        <v>3206153.6017893441</v>
      </c>
      <c r="E329" s="59">
        <v>570514000</v>
      </c>
      <c r="F329" s="49">
        <f t="shared" si="140"/>
        <v>6382960.0851382436</v>
      </c>
      <c r="G329" s="49">
        <f t="shared" si="117"/>
        <v>9589114</v>
      </c>
      <c r="H329" s="50">
        <v>7857682.0361159844</v>
      </c>
      <c r="I329" s="51">
        <f t="shared" si="118"/>
        <v>1.2203489471737208</v>
      </c>
      <c r="J329" s="28">
        <f t="shared" si="119"/>
        <v>94292184</v>
      </c>
      <c r="K329" s="28">
        <f t="shared" si="120"/>
        <v>9589114</v>
      </c>
      <c r="L329" s="52">
        <f t="shared" si="121"/>
        <v>122.03</v>
      </c>
      <c r="M329" s="91"/>
      <c r="N329" s="53">
        <v>5844539</v>
      </c>
      <c r="O329" s="54">
        <v>5.4399999999999997E-2</v>
      </c>
      <c r="P329" s="28">
        <f t="shared" si="122"/>
        <v>6162482</v>
      </c>
      <c r="Q329" s="55">
        <f t="shared" si="123"/>
        <v>78.426207266667234</v>
      </c>
      <c r="R329" s="55">
        <f t="shared" si="124"/>
        <v>43.603792733332767</v>
      </c>
      <c r="S329" s="56">
        <f t="shared" si="125"/>
        <v>0.02</v>
      </c>
      <c r="T329" s="28">
        <f t="shared" si="126"/>
        <v>116891</v>
      </c>
      <c r="U329" s="57">
        <f t="shared" si="127"/>
        <v>0</v>
      </c>
      <c r="V329" s="57" t="e">
        <f t="shared" si="113"/>
        <v>#REF!</v>
      </c>
      <c r="W329" s="57">
        <f t="shared" si="128"/>
        <v>0</v>
      </c>
      <c r="X329" s="50" t="e">
        <f t="shared" si="129"/>
        <v>#REF!</v>
      </c>
      <c r="Y329" s="58" t="e">
        <f t="shared" si="130"/>
        <v>#REF!</v>
      </c>
      <c r="AA329" s="28">
        <f t="shared" si="131"/>
        <v>-3426632</v>
      </c>
      <c r="AB329" s="28">
        <f t="shared" si="132"/>
        <v>-3309741</v>
      </c>
      <c r="AC329" s="28">
        <f t="shared" si="133"/>
        <v>0</v>
      </c>
      <c r="AD329" s="55" t="e">
        <f t="shared" si="134"/>
        <v>#REF!</v>
      </c>
      <c r="AG329" s="61" t="str">
        <f t="shared" si="135"/>
        <v>320</v>
      </c>
      <c r="AH329" s="62" t="str">
        <f t="shared" si="136"/>
        <v>Wenham</v>
      </c>
      <c r="AI329" s="63">
        <f t="shared" si="137"/>
        <v>1.2203489471737208</v>
      </c>
      <c r="AJ329" s="64">
        <f t="shared" si="114"/>
        <v>122.03</v>
      </c>
      <c r="AK329" s="63">
        <f t="shared" si="138"/>
        <v>5.4399999999999997E-2</v>
      </c>
      <c r="AL329" s="57" t="e">
        <f t="shared" si="115"/>
        <v>#REF!</v>
      </c>
      <c r="AM329" s="65" t="e">
        <f t="shared" si="139"/>
        <v>#REF!</v>
      </c>
      <c r="AR329" s="49"/>
    </row>
    <row r="330" spans="1:44" ht="12.75" customHeight="1" x14ac:dyDescent="0.3">
      <c r="A330" s="48">
        <v>321</v>
      </c>
      <c r="B330" s="48" t="s">
        <v>384</v>
      </c>
      <c r="C330" s="49">
        <v>6403012700</v>
      </c>
      <c r="D330" s="49">
        <f t="shared" si="116"/>
        <v>14797459.410980236</v>
      </c>
      <c r="E330" s="59">
        <v>1493321000</v>
      </c>
      <c r="F330" s="49">
        <f t="shared" si="140"/>
        <v>16707404.791641796</v>
      </c>
      <c r="G330" s="49">
        <f t="shared" si="117"/>
        <v>31504864</v>
      </c>
      <c r="H330" s="50">
        <v>52888278.825088069</v>
      </c>
      <c r="I330" s="51">
        <f t="shared" si="118"/>
        <v>0.59568707282369271</v>
      </c>
      <c r="J330" s="28">
        <f t="shared" si="119"/>
        <v>634659346</v>
      </c>
      <c r="K330" s="28">
        <f t="shared" si="120"/>
        <v>31504864</v>
      </c>
      <c r="L330" s="52">
        <f t="shared" si="121"/>
        <v>59.57</v>
      </c>
      <c r="M330" s="91"/>
      <c r="N330" s="53">
        <v>39268983</v>
      </c>
      <c r="O330" s="54">
        <v>6.3600000000000004E-2</v>
      </c>
      <c r="P330" s="28">
        <f t="shared" si="122"/>
        <v>41766490</v>
      </c>
      <c r="Q330" s="55">
        <f t="shared" si="123"/>
        <v>78.97116511983684</v>
      </c>
      <c r="R330" s="55">
        <f t="shared" si="124"/>
        <v>0</v>
      </c>
      <c r="S330" s="56">
        <f t="shared" si="125"/>
        <v>0</v>
      </c>
      <c r="T330" s="28">
        <f t="shared" si="126"/>
        <v>0</v>
      </c>
      <c r="U330" s="57">
        <f t="shared" si="127"/>
        <v>10261626</v>
      </c>
      <c r="V330" s="57" t="e">
        <f t="shared" ref="V330:V360" si="141">MAX(U330*(V$5),0)</f>
        <v>#REF!</v>
      </c>
      <c r="W330" s="57">
        <f t="shared" si="128"/>
        <v>0</v>
      </c>
      <c r="X330" s="50" t="e">
        <f t="shared" si="129"/>
        <v>#REF!</v>
      </c>
      <c r="Y330" s="58" t="e">
        <f t="shared" si="130"/>
        <v>#REF!</v>
      </c>
      <c r="AA330" s="28">
        <f t="shared" si="131"/>
        <v>0</v>
      </c>
      <c r="AB330" s="28">
        <f t="shared" si="132"/>
        <v>0</v>
      </c>
      <c r="AC330" s="28" t="e">
        <f t="shared" si="133"/>
        <v>#REF!</v>
      </c>
      <c r="AD330" s="55" t="e">
        <f t="shared" si="134"/>
        <v>#REF!</v>
      </c>
      <c r="AG330" s="61" t="str">
        <f t="shared" si="135"/>
        <v>321</v>
      </c>
      <c r="AH330" s="62" t="str">
        <f t="shared" si="136"/>
        <v>Westborough</v>
      </c>
      <c r="AI330" s="63">
        <f t="shared" si="137"/>
        <v>0.59568707282369271</v>
      </c>
      <c r="AJ330" s="64">
        <f t="shared" si="114"/>
        <v>59.57</v>
      </c>
      <c r="AK330" s="63">
        <f t="shared" si="138"/>
        <v>6.3600000000000004E-2</v>
      </c>
      <c r="AL330" s="57" t="e">
        <f t="shared" si="115"/>
        <v>#REF!</v>
      </c>
      <c r="AM330" s="65" t="e">
        <f t="shared" si="139"/>
        <v>#REF!</v>
      </c>
      <c r="AR330" s="49"/>
    </row>
    <row r="331" spans="1:44" ht="12.75" customHeight="1" x14ac:dyDescent="0.3">
      <c r="A331" s="48">
        <v>322</v>
      </c>
      <c r="B331" s="48" t="s">
        <v>385</v>
      </c>
      <c r="C331" s="49">
        <v>1572830000</v>
      </c>
      <c r="D331" s="49">
        <f t="shared" ref="D331:D360" si="142">D$5*C331</f>
        <v>3634833.9720413247</v>
      </c>
      <c r="E331" s="59">
        <v>351006000</v>
      </c>
      <c r="F331" s="49">
        <f t="shared" si="140"/>
        <v>3927085.5538059268</v>
      </c>
      <c r="G331" s="49">
        <f t="shared" ref="G331:G360" si="143">ROUND(D331+F331,0)</f>
        <v>7561920</v>
      </c>
      <c r="H331" s="50">
        <v>12268268.470000003</v>
      </c>
      <c r="I331" s="51">
        <f t="shared" ref="I331:I361" si="144">IF(H331=0,0,G331/H331)</f>
        <v>0.61638038150953489</v>
      </c>
      <c r="J331" s="28">
        <f t="shared" ref="J331:J360" si="145">IF(H331&lt;&gt;0,ROUND(H331*$J$9,0),G331)</f>
        <v>147219222</v>
      </c>
      <c r="K331" s="28">
        <f t="shared" ref="K331:K360" si="146">MIN(G331,J331)</f>
        <v>7561920</v>
      </c>
      <c r="L331" s="52">
        <f t="shared" ref="L331:L360" si="147">IF(H331&gt;0, ROUND((K331*100/H331), 2), 0)</f>
        <v>61.64</v>
      </c>
      <c r="M331" s="91"/>
      <c r="N331" s="53">
        <v>8971206</v>
      </c>
      <c r="O331" s="54">
        <v>3.39E-2</v>
      </c>
      <c r="P331" s="28">
        <f t="shared" ref="P331:P360" si="148">ROUND(N331*(1+O331),0)</f>
        <v>9275330</v>
      </c>
      <c r="Q331" s="55">
        <f t="shared" ref="Q331:Q361" si="149">IF(H331=0,0,P331*100/H331)</f>
        <v>75.604230724826962</v>
      </c>
      <c r="R331" s="55">
        <f t="shared" ref="R331:R360" si="150">IF(L331&gt;Q331,L331-Q331,0)</f>
        <v>0</v>
      </c>
      <c r="S331" s="56">
        <f t="shared" ref="S331:S360" si="151">IF(AND(R331&gt;$T$4,R331&lt;=$T$5),$S$4,IF(R331&gt;$T$5,$S$5,0))</f>
        <v>0</v>
      </c>
      <c r="T331" s="28">
        <f t="shared" ref="T331:T360" si="152">ROUND(S331*N331,0)</f>
        <v>0</v>
      </c>
      <c r="U331" s="57">
        <f t="shared" ref="U331:U360" si="153">MAX(P331-K331,0)</f>
        <v>1713410</v>
      </c>
      <c r="V331" s="57" t="e">
        <f t="shared" si="141"/>
        <v>#REF!</v>
      </c>
      <c r="W331" s="57">
        <f t="shared" ref="W331:W360" si="154">IF(AND(I331&gt;1.75,$W$5=1),MAX(K331-(P331+T331),0),0)</f>
        <v>0</v>
      </c>
      <c r="X331" s="50" t="e">
        <f t="shared" ref="X331:X360" si="155">MIN(H331*12,ROUND(P331+T331-V331+W331,0))</f>
        <v>#REF!</v>
      </c>
      <c r="Y331" s="58" t="e">
        <f t="shared" ref="Y331:Y361" si="156">IF(H331=0,0,X331*100/H331)</f>
        <v>#REF!</v>
      </c>
      <c r="AA331" s="28">
        <f t="shared" ref="AA331:AA360" si="157">IF(Q331&lt;L331, P331-K331, 0)</f>
        <v>0</v>
      </c>
      <c r="AB331" s="28">
        <f t="shared" ref="AB331:AB360" si="158">-1*MAX(K331-(P331+T331+W331),0)</f>
        <v>0</v>
      </c>
      <c r="AC331" s="28" t="e">
        <f t="shared" ref="AC331:AC360" si="159">IF(Q331&gt;L331, X331-K331,0)</f>
        <v>#REF!</v>
      </c>
      <c r="AD331" s="55" t="e">
        <f t="shared" ref="AD331:AD360" si="160">Y331-L331</f>
        <v>#REF!</v>
      </c>
      <c r="AG331" s="61" t="str">
        <f t="shared" ref="AG331:AG361" si="161">TEXT(A331,"000")</f>
        <v>322</v>
      </c>
      <c r="AH331" s="62" t="str">
        <f t="shared" ref="AH331:AH361" si="162">B331</f>
        <v>West Boylston</v>
      </c>
      <c r="AI331" s="63">
        <f t="shared" ref="AI331:AI361" si="163">I331</f>
        <v>0.61638038150953489</v>
      </c>
      <c r="AJ331" s="64">
        <f t="shared" ref="AJ331:AJ361" si="164">L331</f>
        <v>61.64</v>
      </c>
      <c r="AK331" s="63">
        <f t="shared" ref="AK331:AK361" si="165">O331</f>
        <v>3.39E-2</v>
      </c>
      <c r="AL331" s="57" t="e">
        <f t="shared" ref="AL331:AL361" si="166">X331</f>
        <v>#REF!</v>
      </c>
      <c r="AM331" s="65" t="e">
        <f t="shared" ref="AM331:AM361" si="167">AD331</f>
        <v>#REF!</v>
      </c>
      <c r="AR331" s="49"/>
    </row>
    <row r="332" spans="1:44" ht="12.75" customHeight="1" x14ac:dyDescent="0.3">
      <c r="A332" s="48">
        <v>323</v>
      </c>
      <c r="B332" s="48" t="s">
        <v>386</v>
      </c>
      <c r="C332" s="49">
        <v>1802754700</v>
      </c>
      <c r="D332" s="49">
        <f t="shared" si="142"/>
        <v>4166193.4390984192</v>
      </c>
      <c r="E332" s="59">
        <v>382546000</v>
      </c>
      <c r="F332" s="49">
        <f t="shared" ref="F332:F360" si="168">E332*F$5</f>
        <v>4279957.8077475661</v>
      </c>
      <c r="G332" s="49">
        <f t="shared" si="143"/>
        <v>8446151</v>
      </c>
      <c r="H332" s="50">
        <v>17778096.580937956</v>
      </c>
      <c r="I332" s="51">
        <f t="shared" si="144"/>
        <v>0.4750874741594181</v>
      </c>
      <c r="J332" s="28">
        <f t="shared" si="145"/>
        <v>213337159</v>
      </c>
      <c r="K332" s="28">
        <f t="shared" si="146"/>
        <v>8446151</v>
      </c>
      <c r="L332" s="52">
        <f t="shared" si="147"/>
        <v>47.51</v>
      </c>
      <c r="M332" s="91"/>
      <c r="N332" s="53">
        <v>9991221</v>
      </c>
      <c r="O332" s="54">
        <v>4.0899999999999999E-2</v>
      </c>
      <c r="P332" s="28">
        <f t="shared" si="148"/>
        <v>10399862</v>
      </c>
      <c r="Q332" s="55">
        <f t="shared" si="149"/>
        <v>58.498174721083181</v>
      </c>
      <c r="R332" s="55">
        <f t="shared" si="150"/>
        <v>0</v>
      </c>
      <c r="S332" s="56">
        <f t="shared" si="151"/>
        <v>0</v>
      </c>
      <c r="T332" s="28">
        <f t="shared" si="152"/>
        <v>0</v>
      </c>
      <c r="U332" s="57">
        <f t="shared" si="153"/>
        <v>1953711</v>
      </c>
      <c r="V332" s="57" t="e">
        <f t="shared" si="141"/>
        <v>#REF!</v>
      </c>
      <c r="W332" s="57">
        <f t="shared" si="154"/>
        <v>0</v>
      </c>
      <c r="X332" s="50" t="e">
        <f t="shared" si="155"/>
        <v>#REF!</v>
      </c>
      <c r="Y332" s="58" t="e">
        <f t="shared" si="156"/>
        <v>#REF!</v>
      </c>
      <c r="AA332" s="28">
        <f t="shared" si="157"/>
        <v>0</v>
      </c>
      <c r="AB332" s="28">
        <f t="shared" si="158"/>
        <v>0</v>
      </c>
      <c r="AC332" s="28" t="e">
        <f t="shared" si="159"/>
        <v>#REF!</v>
      </c>
      <c r="AD332" s="55" t="e">
        <f t="shared" si="160"/>
        <v>#REF!</v>
      </c>
      <c r="AG332" s="61" t="str">
        <f t="shared" si="161"/>
        <v>323</v>
      </c>
      <c r="AH332" s="62" t="str">
        <f t="shared" si="162"/>
        <v>West Bridgewater</v>
      </c>
      <c r="AI332" s="63">
        <f t="shared" si="163"/>
        <v>0.4750874741594181</v>
      </c>
      <c r="AJ332" s="64">
        <f t="shared" si="164"/>
        <v>47.51</v>
      </c>
      <c r="AK332" s="63">
        <f t="shared" si="165"/>
        <v>4.0899999999999999E-2</v>
      </c>
      <c r="AL332" s="57" t="e">
        <f t="shared" si="166"/>
        <v>#REF!</v>
      </c>
      <c r="AM332" s="65" t="e">
        <f t="shared" si="167"/>
        <v>#REF!</v>
      </c>
      <c r="AR332" s="49"/>
    </row>
    <row r="333" spans="1:44" ht="12.75" customHeight="1" x14ac:dyDescent="0.3">
      <c r="A333" s="48">
        <v>324</v>
      </c>
      <c r="B333" s="48" t="s">
        <v>387</v>
      </c>
      <c r="C333" s="49">
        <v>647839100</v>
      </c>
      <c r="D333" s="49">
        <f t="shared" si="142"/>
        <v>1497165.9804916468</v>
      </c>
      <c r="E333" s="59">
        <v>166254000</v>
      </c>
      <c r="F333" s="49">
        <f t="shared" si="168"/>
        <v>1860064.1631836793</v>
      </c>
      <c r="G333" s="49">
        <f t="shared" si="143"/>
        <v>3357230</v>
      </c>
      <c r="H333" s="50">
        <v>7236698.9037962602</v>
      </c>
      <c r="I333" s="51">
        <f t="shared" si="144"/>
        <v>0.46391732537591818</v>
      </c>
      <c r="J333" s="28">
        <f t="shared" si="145"/>
        <v>86840387</v>
      </c>
      <c r="K333" s="28">
        <f t="shared" si="146"/>
        <v>3357230</v>
      </c>
      <c r="L333" s="52">
        <f t="shared" si="147"/>
        <v>46.39</v>
      </c>
      <c r="M333" s="91"/>
      <c r="N333" s="53">
        <v>3926273</v>
      </c>
      <c r="O333" s="54">
        <v>5.2900000000000003E-2</v>
      </c>
      <c r="P333" s="28">
        <f t="shared" si="148"/>
        <v>4133973</v>
      </c>
      <c r="Q333" s="55">
        <f t="shared" si="149"/>
        <v>57.125120928153883</v>
      </c>
      <c r="R333" s="55">
        <f t="shared" si="150"/>
        <v>0</v>
      </c>
      <c r="S333" s="56">
        <f t="shared" si="151"/>
        <v>0</v>
      </c>
      <c r="T333" s="28">
        <f t="shared" si="152"/>
        <v>0</v>
      </c>
      <c r="U333" s="57">
        <f t="shared" si="153"/>
        <v>776743</v>
      </c>
      <c r="V333" s="57" t="e">
        <f t="shared" si="141"/>
        <v>#REF!</v>
      </c>
      <c r="W333" s="57">
        <f t="shared" si="154"/>
        <v>0</v>
      </c>
      <c r="X333" s="50" t="e">
        <f t="shared" si="155"/>
        <v>#REF!</v>
      </c>
      <c r="Y333" s="58" t="e">
        <f t="shared" si="156"/>
        <v>#REF!</v>
      </c>
      <c r="AA333" s="28">
        <f t="shared" si="157"/>
        <v>0</v>
      </c>
      <c r="AB333" s="28">
        <f t="shared" si="158"/>
        <v>0</v>
      </c>
      <c r="AC333" s="28" t="e">
        <f t="shared" si="159"/>
        <v>#REF!</v>
      </c>
      <c r="AD333" s="55" t="e">
        <f t="shared" si="160"/>
        <v>#REF!</v>
      </c>
      <c r="AG333" s="61" t="str">
        <f t="shared" si="161"/>
        <v>324</v>
      </c>
      <c r="AH333" s="62" t="str">
        <f t="shared" si="162"/>
        <v>West Brookfield</v>
      </c>
      <c r="AI333" s="63">
        <f t="shared" si="163"/>
        <v>0.46391732537591818</v>
      </c>
      <c r="AJ333" s="64">
        <f t="shared" si="164"/>
        <v>46.39</v>
      </c>
      <c r="AK333" s="63">
        <f t="shared" si="165"/>
        <v>5.2900000000000003E-2</v>
      </c>
      <c r="AL333" s="57" t="e">
        <f t="shared" si="166"/>
        <v>#REF!</v>
      </c>
      <c r="AM333" s="65" t="e">
        <f t="shared" si="167"/>
        <v>#REF!</v>
      </c>
      <c r="AR333" s="49"/>
    </row>
    <row r="334" spans="1:44" ht="12.75" customHeight="1" x14ac:dyDescent="0.3">
      <c r="A334" s="48">
        <v>325</v>
      </c>
      <c r="B334" s="48" t="s">
        <v>388</v>
      </c>
      <c r="C334" s="49">
        <v>5032955300</v>
      </c>
      <c r="D334" s="49">
        <f t="shared" si="142"/>
        <v>11631235.991305759</v>
      </c>
      <c r="E334" s="59">
        <v>1356922000</v>
      </c>
      <c r="F334" s="49">
        <f t="shared" si="168"/>
        <v>15181360.956341047</v>
      </c>
      <c r="G334" s="49">
        <f t="shared" si="143"/>
        <v>26812597</v>
      </c>
      <c r="H334" s="50">
        <v>80715329.109999985</v>
      </c>
      <c r="I334" s="51">
        <f t="shared" si="144"/>
        <v>0.3321871730642319</v>
      </c>
      <c r="J334" s="28">
        <f t="shared" si="145"/>
        <v>968583949</v>
      </c>
      <c r="K334" s="28">
        <f t="shared" si="146"/>
        <v>26812597</v>
      </c>
      <c r="L334" s="52">
        <f t="shared" si="147"/>
        <v>33.22</v>
      </c>
      <c r="M334" s="91"/>
      <c r="N334" s="53">
        <v>33756613</v>
      </c>
      <c r="O334" s="54">
        <v>4.3799999999999999E-2</v>
      </c>
      <c r="P334" s="28">
        <f t="shared" si="148"/>
        <v>35235153</v>
      </c>
      <c r="Q334" s="55">
        <f t="shared" si="149"/>
        <v>43.65360754706338</v>
      </c>
      <c r="R334" s="55">
        <f t="shared" si="150"/>
        <v>0</v>
      </c>
      <c r="S334" s="56">
        <f t="shared" si="151"/>
        <v>0</v>
      </c>
      <c r="T334" s="28">
        <f t="shared" si="152"/>
        <v>0</v>
      </c>
      <c r="U334" s="57">
        <f t="shared" si="153"/>
        <v>8422556</v>
      </c>
      <c r="V334" s="57" t="e">
        <f t="shared" si="141"/>
        <v>#REF!</v>
      </c>
      <c r="W334" s="57">
        <f t="shared" si="154"/>
        <v>0</v>
      </c>
      <c r="X334" s="50" t="e">
        <f t="shared" si="155"/>
        <v>#REF!</v>
      </c>
      <c r="Y334" s="58" t="e">
        <f t="shared" si="156"/>
        <v>#REF!</v>
      </c>
      <c r="AA334" s="28">
        <f t="shared" si="157"/>
        <v>0</v>
      </c>
      <c r="AB334" s="28">
        <f t="shared" si="158"/>
        <v>0</v>
      </c>
      <c r="AC334" s="28" t="e">
        <f t="shared" si="159"/>
        <v>#REF!</v>
      </c>
      <c r="AD334" s="55" t="e">
        <f>Y334-L334</f>
        <v>#REF!</v>
      </c>
      <c r="AG334" s="61" t="str">
        <f t="shared" si="161"/>
        <v>325</v>
      </c>
      <c r="AH334" s="62" t="str">
        <f t="shared" si="162"/>
        <v>Westfield</v>
      </c>
      <c r="AI334" s="63">
        <f t="shared" si="163"/>
        <v>0.3321871730642319</v>
      </c>
      <c r="AJ334" s="64">
        <f t="shared" si="164"/>
        <v>33.22</v>
      </c>
      <c r="AK334" s="63">
        <f t="shared" si="165"/>
        <v>4.3799999999999999E-2</v>
      </c>
      <c r="AL334" s="57" t="e">
        <f t="shared" si="166"/>
        <v>#REF!</v>
      </c>
      <c r="AM334" s="65" t="e">
        <f t="shared" si="167"/>
        <v>#REF!</v>
      </c>
      <c r="AR334" s="49"/>
    </row>
    <row r="335" spans="1:44" ht="12.75" customHeight="1" x14ac:dyDescent="0.3">
      <c r="A335" s="48">
        <v>326</v>
      </c>
      <c r="B335" s="48" t="s">
        <v>389</v>
      </c>
      <c r="C335" s="49">
        <v>7150424900</v>
      </c>
      <c r="D335" s="49">
        <f t="shared" si="142"/>
        <v>16524740.334969571</v>
      </c>
      <c r="E335" s="59">
        <v>1995075000</v>
      </c>
      <c r="F335" s="49">
        <f t="shared" si="168"/>
        <v>22321072.036544558</v>
      </c>
      <c r="G335" s="49">
        <f t="shared" si="143"/>
        <v>38845812</v>
      </c>
      <c r="H335" s="50">
        <v>60118903.625894472</v>
      </c>
      <c r="I335" s="51">
        <f t="shared" si="144"/>
        <v>0.64614970761489887</v>
      </c>
      <c r="J335" s="28">
        <f t="shared" si="145"/>
        <v>721426844</v>
      </c>
      <c r="K335" s="28">
        <f t="shared" si="146"/>
        <v>38845812</v>
      </c>
      <c r="L335" s="52">
        <f t="shared" si="147"/>
        <v>64.61</v>
      </c>
      <c r="M335" s="91"/>
      <c r="N335" s="53">
        <v>45110389</v>
      </c>
      <c r="O335" s="54">
        <v>3.3500000000000002E-2</v>
      </c>
      <c r="P335" s="28">
        <f t="shared" si="148"/>
        <v>46621587</v>
      </c>
      <c r="Q335" s="55">
        <f t="shared" si="149"/>
        <v>77.548964116370058</v>
      </c>
      <c r="R335" s="55">
        <f t="shared" si="150"/>
        <v>0</v>
      </c>
      <c r="S335" s="56">
        <f t="shared" si="151"/>
        <v>0</v>
      </c>
      <c r="T335" s="28">
        <f t="shared" si="152"/>
        <v>0</v>
      </c>
      <c r="U335" s="57">
        <f t="shared" si="153"/>
        <v>7775775</v>
      </c>
      <c r="V335" s="57" t="e">
        <f t="shared" si="141"/>
        <v>#REF!</v>
      </c>
      <c r="W335" s="57">
        <f t="shared" si="154"/>
        <v>0</v>
      </c>
      <c r="X335" s="50" t="e">
        <f t="shared" si="155"/>
        <v>#REF!</v>
      </c>
      <c r="Y335" s="58" t="e">
        <f t="shared" si="156"/>
        <v>#REF!</v>
      </c>
      <c r="AA335" s="28">
        <f t="shared" si="157"/>
        <v>0</v>
      </c>
      <c r="AB335" s="28">
        <f t="shared" si="158"/>
        <v>0</v>
      </c>
      <c r="AC335" s="28" t="e">
        <f t="shared" si="159"/>
        <v>#REF!</v>
      </c>
      <c r="AD335" s="55" t="e">
        <f t="shared" si="160"/>
        <v>#REF!</v>
      </c>
      <c r="AG335" s="61" t="str">
        <f t="shared" si="161"/>
        <v>326</v>
      </c>
      <c r="AH335" s="62" t="str">
        <f t="shared" si="162"/>
        <v>Westford</v>
      </c>
      <c r="AI335" s="63">
        <f t="shared" si="163"/>
        <v>0.64614970761489887</v>
      </c>
      <c r="AJ335" s="64">
        <f t="shared" si="164"/>
        <v>64.61</v>
      </c>
      <c r="AK335" s="63">
        <f t="shared" si="165"/>
        <v>3.3500000000000002E-2</v>
      </c>
      <c r="AL335" s="57" t="e">
        <f t="shared" si="166"/>
        <v>#REF!</v>
      </c>
      <c r="AM335" s="65" t="e">
        <f t="shared" si="167"/>
        <v>#REF!</v>
      </c>
      <c r="AR335" s="49"/>
    </row>
    <row r="336" spans="1:44" ht="12.75" customHeight="1" x14ac:dyDescent="0.3">
      <c r="A336" s="48">
        <v>327</v>
      </c>
      <c r="B336" s="48" t="s">
        <v>390</v>
      </c>
      <c r="C336" s="49">
        <v>290754200</v>
      </c>
      <c r="D336" s="49">
        <f t="shared" si="142"/>
        <v>671937.36365258647</v>
      </c>
      <c r="E336" s="59">
        <v>102553000</v>
      </c>
      <c r="F336" s="49">
        <f t="shared" si="168"/>
        <v>1147371.8534710496</v>
      </c>
      <c r="G336" s="49">
        <f t="shared" si="143"/>
        <v>1819309</v>
      </c>
      <c r="H336" s="50">
        <v>2446138.2517477875</v>
      </c>
      <c r="I336" s="51">
        <f t="shared" si="144"/>
        <v>0.74374741439903802</v>
      </c>
      <c r="J336" s="28">
        <f t="shared" si="145"/>
        <v>29353659</v>
      </c>
      <c r="K336" s="28">
        <f t="shared" si="146"/>
        <v>1819309</v>
      </c>
      <c r="L336" s="52">
        <f t="shared" si="147"/>
        <v>74.37</v>
      </c>
      <c r="M336" s="91"/>
      <c r="N336" s="53">
        <v>2037550</v>
      </c>
      <c r="O336" s="54">
        <v>4.2900000000000001E-2</v>
      </c>
      <c r="P336" s="28">
        <f t="shared" si="148"/>
        <v>2124961</v>
      </c>
      <c r="Q336" s="55">
        <f t="shared" si="149"/>
        <v>86.870028645424952</v>
      </c>
      <c r="R336" s="55">
        <f t="shared" si="150"/>
        <v>0</v>
      </c>
      <c r="S336" s="56">
        <f t="shared" si="151"/>
        <v>0</v>
      </c>
      <c r="T336" s="28">
        <f t="shared" si="152"/>
        <v>0</v>
      </c>
      <c r="U336" s="57">
        <f t="shared" si="153"/>
        <v>305652</v>
      </c>
      <c r="V336" s="57" t="e">
        <f t="shared" si="141"/>
        <v>#REF!</v>
      </c>
      <c r="W336" s="57">
        <f t="shared" si="154"/>
        <v>0</v>
      </c>
      <c r="X336" s="50" t="e">
        <f t="shared" si="155"/>
        <v>#REF!</v>
      </c>
      <c r="Y336" s="58" t="e">
        <f t="shared" si="156"/>
        <v>#REF!</v>
      </c>
      <c r="AA336" s="28">
        <f t="shared" si="157"/>
        <v>0</v>
      </c>
      <c r="AB336" s="28">
        <f t="shared" si="158"/>
        <v>0</v>
      </c>
      <c r="AC336" s="28" t="e">
        <f t="shared" si="159"/>
        <v>#REF!</v>
      </c>
      <c r="AD336" s="55" t="e">
        <f t="shared" si="160"/>
        <v>#REF!</v>
      </c>
      <c r="AG336" s="61" t="str">
        <f t="shared" si="161"/>
        <v>327</v>
      </c>
      <c r="AH336" s="62" t="str">
        <f t="shared" si="162"/>
        <v>Westhampton</v>
      </c>
      <c r="AI336" s="63">
        <f t="shared" si="163"/>
        <v>0.74374741439903802</v>
      </c>
      <c r="AJ336" s="64">
        <f t="shared" si="164"/>
        <v>74.37</v>
      </c>
      <c r="AK336" s="63">
        <f t="shared" si="165"/>
        <v>4.2900000000000001E-2</v>
      </c>
      <c r="AL336" s="57" t="e">
        <f t="shared" si="166"/>
        <v>#REF!</v>
      </c>
      <c r="AM336" s="65" t="e">
        <f t="shared" si="167"/>
        <v>#REF!</v>
      </c>
      <c r="AR336" s="49"/>
    </row>
    <row r="337" spans="1:44" ht="12.75" customHeight="1" x14ac:dyDescent="0.3">
      <c r="A337" s="48">
        <v>328</v>
      </c>
      <c r="B337" s="48" t="s">
        <v>391</v>
      </c>
      <c r="C337" s="49">
        <v>1755661100</v>
      </c>
      <c r="D337" s="49">
        <f t="shared" si="142"/>
        <v>4057359.4156211675</v>
      </c>
      <c r="E337" s="59">
        <v>425750000</v>
      </c>
      <c r="F337" s="49">
        <f t="shared" si="168"/>
        <v>4763327.904744857</v>
      </c>
      <c r="G337" s="49">
        <f t="shared" si="143"/>
        <v>8820687</v>
      </c>
      <c r="H337" s="50">
        <v>18433551.479592558</v>
      </c>
      <c r="I337" s="51">
        <f t="shared" si="144"/>
        <v>0.47851261921856014</v>
      </c>
      <c r="J337" s="28">
        <f t="shared" si="145"/>
        <v>221202618</v>
      </c>
      <c r="K337" s="28">
        <f t="shared" si="146"/>
        <v>8820687</v>
      </c>
      <c r="L337" s="52">
        <f t="shared" si="147"/>
        <v>47.85</v>
      </c>
      <c r="M337" s="91"/>
      <c r="N337" s="53">
        <v>9652351</v>
      </c>
      <c r="O337" s="54">
        <v>3.95E-2</v>
      </c>
      <c r="P337" s="28">
        <f t="shared" si="148"/>
        <v>10033619</v>
      </c>
      <c r="Q337" s="55">
        <f t="shared" si="149"/>
        <v>54.431285317471421</v>
      </c>
      <c r="R337" s="55">
        <f t="shared" si="150"/>
        <v>0</v>
      </c>
      <c r="S337" s="56">
        <f t="shared" si="151"/>
        <v>0</v>
      </c>
      <c r="T337" s="28">
        <f t="shared" si="152"/>
        <v>0</v>
      </c>
      <c r="U337" s="57">
        <f t="shared" si="153"/>
        <v>1212932</v>
      </c>
      <c r="V337" s="57" t="e">
        <f t="shared" si="141"/>
        <v>#REF!</v>
      </c>
      <c r="W337" s="57">
        <f t="shared" si="154"/>
        <v>0</v>
      </c>
      <c r="X337" s="50" t="e">
        <f t="shared" si="155"/>
        <v>#REF!</v>
      </c>
      <c r="Y337" s="58" t="e">
        <f t="shared" si="156"/>
        <v>#REF!</v>
      </c>
      <c r="AA337" s="28">
        <f t="shared" si="157"/>
        <v>0</v>
      </c>
      <c r="AB337" s="28">
        <f t="shared" si="158"/>
        <v>0</v>
      </c>
      <c r="AC337" s="28" t="e">
        <f t="shared" si="159"/>
        <v>#REF!</v>
      </c>
      <c r="AD337" s="55" t="e">
        <f t="shared" si="160"/>
        <v>#REF!</v>
      </c>
      <c r="AG337" s="61" t="str">
        <f t="shared" si="161"/>
        <v>328</v>
      </c>
      <c r="AH337" s="62" t="str">
        <f t="shared" si="162"/>
        <v>Westminster</v>
      </c>
      <c r="AI337" s="63">
        <f t="shared" si="163"/>
        <v>0.47851261921856014</v>
      </c>
      <c r="AJ337" s="64">
        <f t="shared" si="164"/>
        <v>47.85</v>
      </c>
      <c r="AK337" s="63">
        <f t="shared" si="165"/>
        <v>3.95E-2</v>
      </c>
      <c r="AL337" s="57" t="e">
        <f t="shared" si="166"/>
        <v>#REF!</v>
      </c>
      <c r="AM337" s="65" t="e">
        <f t="shared" si="167"/>
        <v>#REF!</v>
      </c>
      <c r="AR337" s="49"/>
    </row>
    <row r="338" spans="1:44" ht="12.75" customHeight="1" x14ac:dyDescent="0.3">
      <c r="A338" s="48">
        <v>329</v>
      </c>
      <c r="B338" s="48" t="s">
        <v>392</v>
      </c>
      <c r="C338" s="49">
        <v>1549163800</v>
      </c>
      <c r="D338" s="49">
        <f t="shared" si="142"/>
        <v>3580141.0250927513</v>
      </c>
      <c r="E338" s="59">
        <v>389218000</v>
      </c>
      <c r="F338" s="49">
        <f t="shared" si="168"/>
        <v>4354604.7220880417</v>
      </c>
      <c r="G338" s="49">
        <f t="shared" si="143"/>
        <v>7934746</v>
      </c>
      <c r="H338" s="50">
        <v>7630222.8982942253</v>
      </c>
      <c r="I338" s="51">
        <f t="shared" si="144"/>
        <v>1.0399101187166959</v>
      </c>
      <c r="J338" s="28">
        <f t="shared" si="145"/>
        <v>91562675</v>
      </c>
      <c r="K338" s="28">
        <f t="shared" si="146"/>
        <v>7934746</v>
      </c>
      <c r="L338" s="52">
        <f t="shared" si="147"/>
        <v>103.99</v>
      </c>
      <c r="M338" s="91"/>
      <c r="N338" s="53">
        <v>6112616</v>
      </c>
      <c r="O338" s="54">
        <v>4.0399999999999998E-2</v>
      </c>
      <c r="P338" s="28">
        <f t="shared" si="148"/>
        <v>6359566</v>
      </c>
      <c r="Q338" s="55">
        <f t="shared" si="149"/>
        <v>83.34705400836603</v>
      </c>
      <c r="R338" s="55">
        <f t="shared" si="150"/>
        <v>20.642945991633965</v>
      </c>
      <c r="S338" s="56">
        <f t="shared" si="151"/>
        <v>0.02</v>
      </c>
      <c r="T338" s="28">
        <f t="shared" si="152"/>
        <v>122252</v>
      </c>
      <c r="U338" s="57">
        <f t="shared" si="153"/>
        <v>0</v>
      </c>
      <c r="V338" s="57" t="e">
        <f t="shared" si="141"/>
        <v>#REF!</v>
      </c>
      <c r="W338" s="57">
        <f t="shared" si="154"/>
        <v>0</v>
      </c>
      <c r="X338" s="50" t="e">
        <f t="shared" si="155"/>
        <v>#REF!</v>
      </c>
      <c r="Y338" s="58" t="e">
        <f t="shared" si="156"/>
        <v>#REF!</v>
      </c>
      <c r="AA338" s="28">
        <f t="shared" si="157"/>
        <v>-1575180</v>
      </c>
      <c r="AB338" s="28">
        <f t="shared" si="158"/>
        <v>-1452928</v>
      </c>
      <c r="AC338" s="28">
        <f t="shared" si="159"/>
        <v>0</v>
      </c>
      <c r="AD338" s="55" t="e">
        <f t="shared" si="160"/>
        <v>#REF!</v>
      </c>
      <c r="AG338" s="61" t="str">
        <f t="shared" si="161"/>
        <v>329</v>
      </c>
      <c r="AH338" s="62" t="str">
        <f t="shared" si="162"/>
        <v>West Newbury</v>
      </c>
      <c r="AI338" s="63">
        <f t="shared" si="163"/>
        <v>1.0399101187166959</v>
      </c>
      <c r="AJ338" s="64">
        <f t="shared" si="164"/>
        <v>103.99</v>
      </c>
      <c r="AK338" s="63">
        <f t="shared" si="165"/>
        <v>4.0399999999999998E-2</v>
      </c>
      <c r="AL338" s="57" t="e">
        <f t="shared" si="166"/>
        <v>#REF!</v>
      </c>
      <c r="AM338" s="65" t="e">
        <f t="shared" si="167"/>
        <v>#REF!</v>
      </c>
      <c r="AR338" s="49"/>
    </row>
    <row r="339" spans="1:44" ht="12.75" customHeight="1" x14ac:dyDescent="0.3">
      <c r="A339" s="48">
        <v>330</v>
      </c>
      <c r="B339" s="48" t="s">
        <v>393</v>
      </c>
      <c r="C339" s="49">
        <v>8936733600</v>
      </c>
      <c r="D339" s="49">
        <f t="shared" si="142"/>
        <v>20652926.818768185</v>
      </c>
      <c r="E339" s="59">
        <v>4397003000</v>
      </c>
      <c r="F339" s="49">
        <f t="shared" si="168"/>
        <v>49194050.703809395</v>
      </c>
      <c r="G339" s="49">
        <f t="shared" si="143"/>
        <v>69846978</v>
      </c>
      <c r="H339" s="50">
        <v>27475067.223499995</v>
      </c>
      <c r="I339" s="51">
        <f t="shared" si="144"/>
        <v>2.5421949810648119</v>
      </c>
      <c r="J339" s="28">
        <f t="shared" si="145"/>
        <v>329700807</v>
      </c>
      <c r="K339" s="28">
        <f t="shared" si="146"/>
        <v>69846978</v>
      </c>
      <c r="L339" s="52">
        <f t="shared" si="147"/>
        <v>254.22</v>
      </c>
      <c r="M339" s="91"/>
      <c r="N339" s="53">
        <v>21765074</v>
      </c>
      <c r="O339" s="54">
        <v>4.5400000000000003E-2</v>
      </c>
      <c r="P339" s="28">
        <f t="shared" si="148"/>
        <v>22753208</v>
      </c>
      <c r="Q339" s="55">
        <f t="shared" si="149"/>
        <v>82.814021217530311</v>
      </c>
      <c r="R339" s="55">
        <f t="shared" si="150"/>
        <v>171.40597878246967</v>
      </c>
      <c r="S339" s="56">
        <f t="shared" si="151"/>
        <v>0.02</v>
      </c>
      <c r="T339" s="28">
        <f t="shared" si="152"/>
        <v>435301</v>
      </c>
      <c r="U339" s="57">
        <f t="shared" si="153"/>
        <v>0</v>
      </c>
      <c r="V339" s="57" t="e">
        <f t="shared" si="141"/>
        <v>#REF!</v>
      </c>
      <c r="W339" s="57">
        <f t="shared" si="154"/>
        <v>46658469</v>
      </c>
      <c r="X339" s="50" t="e">
        <f t="shared" si="155"/>
        <v>#REF!</v>
      </c>
      <c r="Y339" s="58" t="e">
        <f t="shared" si="156"/>
        <v>#REF!</v>
      </c>
      <c r="AA339" s="28">
        <f t="shared" si="157"/>
        <v>-47093770</v>
      </c>
      <c r="AB339" s="28">
        <f t="shared" si="158"/>
        <v>0</v>
      </c>
      <c r="AC339" s="28">
        <f t="shared" si="159"/>
        <v>0</v>
      </c>
      <c r="AD339" s="55" t="e">
        <f t="shared" si="160"/>
        <v>#REF!</v>
      </c>
      <c r="AG339" s="61" t="str">
        <f t="shared" si="161"/>
        <v>330</v>
      </c>
      <c r="AH339" s="62" t="str">
        <f t="shared" si="162"/>
        <v>Weston</v>
      </c>
      <c r="AI339" s="63">
        <f t="shared" si="163"/>
        <v>2.5421949810648119</v>
      </c>
      <c r="AJ339" s="64">
        <f t="shared" si="164"/>
        <v>254.22</v>
      </c>
      <c r="AK339" s="63">
        <f t="shared" si="165"/>
        <v>4.5400000000000003E-2</v>
      </c>
      <c r="AL339" s="57" t="e">
        <f t="shared" si="166"/>
        <v>#REF!</v>
      </c>
      <c r="AM339" s="65" t="e">
        <f t="shared" si="167"/>
        <v>#REF!</v>
      </c>
      <c r="AR339" s="49"/>
    </row>
    <row r="340" spans="1:44" ht="12.75" customHeight="1" x14ac:dyDescent="0.3">
      <c r="A340" s="48">
        <v>331</v>
      </c>
      <c r="B340" s="48" t="s">
        <v>394</v>
      </c>
      <c r="C340" s="49">
        <v>5214086300</v>
      </c>
      <c r="D340" s="49">
        <f t="shared" si="142"/>
        <v>12049832.478014315</v>
      </c>
      <c r="E340" s="59">
        <v>900173000</v>
      </c>
      <c r="F340" s="49">
        <f t="shared" si="168"/>
        <v>10071213.552549366</v>
      </c>
      <c r="G340" s="49">
        <f t="shared" si="143"/>
        <v>22121046</v>
      </c>
      <c r="H340" s="50">
        <v>25862800.083716214</v>
      </c>
      <c r="I340" s="51">
        <f t="shared" si="144"/>
        <v>0.85532293210308252</v>
      </c>
      <c r="J340" s="28">
        <f t="shared" si="145"/>
        <v>310353601</v>
      </c>
      <c r="K340" s="28">
        <f t="shared" si="146"/>
        <v>22121046</v>
      </c>
      <c r="L340" s="52">
        <f t="shared" si="147"/>
        <v>85.53</v>
      </c>
      <c r="M340" s="91"/>
      <c r="N340" s="53">
        <v>18990082</v>
      </c>
      <c r="O340" s="54">
        <v>5.9900000000000002E-2</v>
      </c>
      <c r="P340" s="28">
        <f t="shared" si="148"/>
        <v>20127588</v>
      </c>
      <c r="Q340" s="55">
        <f t="shared" si="149"/>
        <v>77.824473509628874</v>
      </c>
      <c r="R340" s="55">
        <f t="shared" si="150"/>
        <v>7.7055264903711276</v>
      </c>
      <c r="S340" s="56">
        <f t="shared" si="151"/>
        <v>0.02</v>
      </c>
      <c r="T340" s="28">
        <f t="shared" si="152"/>
        <v>379802</v>
      </c>
      <c r="U340" s="57">
        <f t="shared" si="153"/>
        <v>0</v>
      </c>
      <c r="V340" s="57" t="e">
        <f t="shared" si="141"/>
        <v>#REF!</v>
      </c>
      <c r="W340" s="57">
        <f t="shared" si="154"/>
        <v>0</v>
      </c>
      <c r="X340" s="50" t="e">
        <f t="shared" si="155"/>
        <v>#REF!</v>
      </c>
      <c r="Y340" s="58" t="e">
        <f t="shared" si="156"/>
        <v>#REF!</v>
      </c>
      <c r="AA340" s="28">
        <f t="shared" si="157"/>
        <v>-1993458</v>
      </c>
      <c r="AB340" s="28">
        <f t="shared" si="158"/>
        <v>-1613656</v>
      </c>
      <c r="AC340" s="28">
        <f t="shared" si="159"/>
        <v>0</v>
      </c>
      <c r="AD340" s="55" t="e">
        <f t="shared" si="160"/>
        <v>#REF!</v>
      </c>
      <c r="AG340" s="61" t="str">
        <f t="shared" si="161"/>
        <v>331</v>
      </c>
      <c r="AH340" s="62" t="str">
        <f t="shared" si="162"/>
        <v>Westport</v>
      </c>
      <c r="AI340" s="63">
        <f t="shared" si="163"/>
        <v>0.85532293210308252</v>
      </c>
      <c r="AJ340" s="64">
        <f t="shared" si="164"/>
        <v>85.53</v>
      </c>
      <c r="AK340" s="63">
        <f t="shared" si="165"/>
        <v>5.9900000000000002E-2</v>
      </c>
      <c r="AL340" s="57" t="e">
        <f t="shared" si="166"/>
        <v>#REF!</v>
      </c>
      <c r="AM340" s="65" t="e">
        <f t="shared" si="167"/>
        <v>#REF!</v>
      </c>
      <c r="AR340" s="49"/>
    </row>
    <row r="341" spans="1:44" ht="12.75" customHeight="1" x14ac:dyDescent="0.3">
      <c r="A341" s="48">
        <v>332</v>
      </c>
      <c r="B341" s="48" t="s">
        <v>395</v>
      </c>
      <c r="C341" s="49">
        <v>3979553600</v>
      </c>
      <c r="D341" s="49">
        <f t="shared" si="142"/>
        <v>9196808.6944166571</v>
      </c>
      <c r="E341" s="59">
        <v>1039381000</v>
      </c>
      <c r="F341" s="49">
        <f t="shared" si="168"/>
        <v>11628684.723339083</v>
      </c>
      <c r="G341" s="49">
        <f t="shared" si="143"/>
        <v>20825493</v>
      </c>
      <c r="H341" s="50">
        <v>72601734.330000013</v>
      </c>
      <c r="I341" s="51">
        <f t="shared" si="144"/>
        <v>0.28684566825003005</v>
      </c>
      <c r="J341" s="28">
        <f t="shared" si="145"/>
        <v>871220812</v>
      </c>
      <c r="K341" s="28">
        <f t="shared" si="146"/>
        <v>20825493</v>
      </c>
      <c r="L341" s="52">
        <f t="shared" si="147"/>
        <v>28.68</v>
      </c>
      <c r="M341" s="91"/>
      <c r="N341" s="53">
        <v>24010686</v>
      </c>
      <c r="O341" s="54">
        <v>5.04E-2</v>
      </c>
      <c r="P341" s="28">
        <f t="shared" si="148"/>
        <v>25220825</v>
      </c>
      <c r="Q341" s="55">
        <f t="shared" si="149"/>
        <v>34.738598509730664</v>
      </c>
      <c r="R341" s="55">
        <f t="shared" si="150"/>
        <v>0</v>
      </c>
      <c r="S341" s="56">
        <f t="shared" si="151"/>
        <v>0</v>
      </c>
      <c r="T341" s="28">
        <f t="shared" si="152"/>
        <v>0</v>
      </c>
      <c r="U341" s="57">
        <f t="shared" si="153"/>
        <v>4395332</v>
      </c>
      <c r="V341" s="57" t="e">
        <f t="shared" si="141"/>
        <v>#REF!</v>
      </c>
      <c r="W341" s="57">
        <f t="shared" si="154"/>
        <v>0</v>
      </c>
      <c r="X341" s="50" t="e">
        <f t="shared" si="155"/>
        <v>#REF!</v>
      </c>
      <c r="Y341" s="58" t="e">
        <f t="shared" si="156"/>
        <v>#REF!</v>
      </c>
      <c r="AA341" s="28">
        <f t="shared" si="157"/>
        <v>0</v>
      </c>
      <c r="AB341" s="28">
        <f t="shared" si="158"/>
        <v>0</v>
      </c>
      <c r="AC341" s="28" t="e">
        <f t="shared" si="159"/>
        <v>#REF!</v>
      </c>
      <c r="AD341" s="55" t="e">
        <f t="shared" si="160"/>
        <v>#REF!</v>
      </c>
      <c r="AG341" s="61" t="str">
        <f t="shared" si="161"/>
        <v>332</v>
      </c>
      <c r="AH341" s="62" t="str">
        <f t="shared" si="162"/>
        <v>West Springfield</v>
      </c>
      <c r="AI341" s="63">
        <f t="shared" si="163"/>
        <v>0.28684566825003005</v>
      </c>
      <c r="AJ341" s="64">
        <f t="shared" si="164"/>
        <v>28.68</v>
      </c>
      <c r="AK341" s="63">
        <f t="shared" si="165"/>
        <v>5.04E-2</v>
      </c>
      <c r="AL341" s="57" t="e">
        <f t="shared" si="166"/>
        <v>#REF!</v>
      </c>
      <c r="AM341" s="65" t="e">
        <f t="shared" si="167"/>
        <v>#REF!</v>
      </c>
      <c r="AR341" s="49"/>
    </row>
    <row r="342" spans="1:44" ht="12.75" customHeight="1" x14ac:dyDescent="0.3">
      <c r="A342" s="48">
        <v>333</v>
      </c>
      <c r="B342" s="48" t="s">
        <v>396</v>
      </c>
      <c r="C342" s="49">
        <v>656200500</v>
      </c>
      <c r="D342" s="49">
        <f t="shared" si="142"/>
        <v>1516489.3026395116</v>
      </c>
      <c r="E342" s="59">
        <v>87201000</v>
      </c>
      <c r="F342" s="49">
        <f t="shared" si="168"/>
        <v>975612.34673319152</v>
      </c>
      <c r="G342" s="49">
        <f t="shared" si="143"/>
        <v>2492102</v>
      </c>
      <c r="H342" s="50">
        <v>1752007.7007434862</v>
      </c>
      <c r="I342" s="51">
        <f t="shared" si="144"/>
        <v>1.4224263962666635</v>
      </c>
      <c r="J342" s="28">
        <f t="shared" si="145"/>
        <v>21024092</v>
      </c>
      <c r="K342" s="28">
        <f t="shared" si="146"/>
        <v>2492102</v>
      </c>
      <c r="L342" s="52">
        <f t="shared" si="147"/>
        <v>142.24</v>
      </c>
      <c r="M342" s="91"/>
      <c r="N342" s="53">
        <v>1499728</v>
      </c>
      <c r="O342" s="54">
        <v>4.9100000000000005E-2</v>
      </c>
      <c r="P342" s="28">
        <f t="shared" si="148"/>
        <v>1573365</v>
      </c>
      <c r="Q342" s="55">
        <f t="shared" si="149"/>
        <v>89.803543633531007</v>
      </c>
      <c r="R342" s="55">
        <f t="shared" si="150"/>
        <v>52.436456366469002</v>
      </c>
      <c r="S342" s="56">
        <f t="shared" si="151"/>
        <v>0.02</v>
      </c>
      <c r="T342" s="28">
        <f t="shared" si="152"/>
        <v>29995</v>
      </c>
      <c r="U342" s="57">
        <f t="shared" si="153"/>
        <v>0</v>
      </c>
      <c r="V342" s="57" t="e">
        <f t="shared" si="141"/>
        <v>#REF!</v>
      </c>
      <c r="W342" s="57">
        <f t="shared" si="154"/>
        <v>0</v>
      </c>
      <c r="X342" s="50" t="e">
        <f t="shared" si="155"/>
        <v>#REF!</v>
      </c>
      <c r="Y342" s="58" t="e">
        <f t="shared" si="156"/>
        <v>#REF!</v>
      </c>
      <c r="AA342" s="28">
        <f t="shared" si="157"/>
        <v>-918737</v>
      </c>
      <c r="AB342" s="28">
        <f t="shared" si="158"/>
        <v>-888742</v>
      </c>
      <c r="AC342" s="28">
        <f t="shared" si="159"/>
        <v>0</v>
      </c>
      <c r="AD342" s="55" t="e">
        <f t="shared" si="160"/>
        <v>#REF!</v>
      </c>
      <c r="AG342" s="61" t="str">
        <f t="shared" si="161"/>
        <v>333</v>
      </c>
      <c r="AH342" s="62" t="str">
        <f t="shared" si="162"/>
        <v>West Stockbridge</v>
      </c>
      <c r="AI342" s="63">
        <f t="shared" si="163"/>
        <v>1.4224263962666635</v>
      </c>
      <c r="AJ342" s="64">
        <f t="shared" si="164"/>
        <v>142.24</v>
      </c>
      <c r="AK342" s="63">
        <f t="shared" si="165"/>
        <v>4.9100000000000005E-2</v>
      </c>
      <c r="AL342" s="57" t="e">
        <f t="shared" si="166"/>
        <v>#REF!</v>
      </c>
      <c r="AM342" s="65" t="e">
        <f t="shared" si="167"/>
        <v>#REF!</v>
      </c>
      <c r="AR342" s="49"/>
    </row>
    <row r="343" spans="1:44" ht="12.75" customHeight="1" x14ac:dyDescent="0.3">
      <c r="A343" s="48">
        <v>334</v>
      </c>
      <c r="B343" s="48" t="s">
        <v>397</v>
      </c>
      <c r="C343" s="49">
        <v>4950031100</v>
      </c>
      <c r="D343" s="49">
        <f t="shared" si="142"/>
        <v>11439596.908083573</v>
      </c>
      <c r="E343" s="59">
        <v>134114000</v>
      </c>
      <c r="F343" s="49">
        <f t="shared" si="168"/>
        <v>1500479.0572330048</v>
      </c>
      <c r="G343" s="49">
        <f t="shared" si="143"/>
        <v>12940076</v>
      </c>
      <c r="H343" s="50">
        <v>6220322.6958264932</v>
      </c>
      <c r="I343" s="51">
        <f t="shared" si="144"/>
        <v>2.0802901445421962</v>
      </c>
      <c r="J343" s="28">
        <f t="shared" si="145"/>
        <v>74643872</v>
      </c>
      <c r="K343" s="28">
        <f t="shared" si="146"/>
        <v>12940076</v>
      </c>
      <c r="L343" s="52">
        <f t="shared" si="147"/>
        <v>208.03</v>
      </c>
      <c r="M343" s="91"/>
      <c r="N343" s="53">
        <v>4779277</v>
      </c>
      <c r="O343" s="54">
        <v>5.4800000000000001E-2</v>
      </c>
      <c r="P343" s="28">
        <f t="shared" si="148"/>
        <v>5041181</v>
      </c>
      <c r="Q343" s="55">
        <f t="shared" si="149"/>
        <v>81.043721467736148</v>
      </c>
      <c r="R343" s="55">
        <f t="shared" si="150"/>
        <v>126.98627853226385</v>
      </c>
      <c r="S343" s="56">
        <f t="shared" si="151"/>
        <v>0.02</v>
      </c>
      <c r="T343" s="28">
        <f t="shared" si="152"/>
        <v>95586</v>
      </c>
      <c r="U343" s="57">
        <f t="shared" si="153"/>
        <v>0</v>
      </c>
      <c r="V343" s="57" t="e">
        <f t="shared" si="141"/>
        <v>#REF!</v>
      </c>
      <c r="W343" s="57">
        <f t="shared" si="154"/>
        <v>7803309</v>
      </c>
      <c r="X343" s="50" t="e">
        <f t="shared" si="155"/>
        <v>#REF!</v>
      </c>
      <c r="Y343" s="58" t="e">
        <f t="shared" si="156"/>
        <v>#REF!</v>
      </c>
      <c r="AA343" s="28">
        <f t="shared" si="157"/>
        <v>-7898895</v>
      </c>
      <c r="AB343" s="28">
        <f t="shared" si="158"/>
        <v>0</v>
      </c>
      <c r="AC343" s="28">
        <f t="shared" si="159"/>
        <v>0</v>
      </c>
      <c r="AD343" s="55" t="e">
        <f t="shared" si="160"/>
        <v>#REF!</v>
      </c>
      <c r="AG343" s="61" t="str">
        <f t="shared" si="161"/>
        <v>334</v>
      </c>
      <c r="AH343" s="62" t="str">
        <f t="shared" si="162"/>
        <v>West Tisbury</v>
      </c>
      <c r="AI343" s="63">
        <f t="shared" si="163"/>
        <v>2.0802901445421962</v>
      </c>
      <c r="AJ343" s="64">
        <f t="shared" si="164"/>
        <v>208.03</v>
      </c>
      <c r="AK343" s="63">
        <f t="shared" si="165"/>
        <v>5.4800000000000001E-2</v>
      </c>
      <c r="AL343" s="57" t="e">
        <f t="shared" si="166"/>
        <v>#REF!</v>
      </c>
      <c r="AM343" s="65" t="e">
        <f t="shared" si="167"/>
        <v>#REF!</v>
      </c>
      <c r="AR343" s="49"/>
    </row>
    <row r="344" spans="1:44" ht="12.75" customHeight="1" x14ac:dyDescent="0.3">
      <c r="A344" s="48">
        <v>335</v>
      </c>
      <c r="B344" s="48" t="s">
        <v>398</v>
      </c>
      <c r="C344" s="49">
        <v>7283384500</v>
      </c>
      <c r="D344" s="49">
        <f t="shared" si="142"/>
        <v>16832011.98606284</v>
      </c>
      <c r="E344" s="59">
        <v>2205276000</v>
      </c>
      <c r="F344" s="49">
        <f t="shared" si="168"/>
        <v>24672819.045130052</v>
      </c>
      <c r="G344" s="49">
        <f t="shared" si="143"/>
        <v>41504831</v>
      </c>
      <c r="H344" s="50">
        <v>37607331.330774382</v>
      </c>
      <c r="I344" s="51">
        <f t="shared" si="144"/>
        <v>1.1036366987847464</v>
      </c>
      <c r="J344" s="28">
        <f t="shared" si="145"/>
        <v>451287976</v>
      </c>
      <c r="K344" s="28">
        <f t="shared" si="146"/>
        <v>41504831</v>
      </c>
      <c r="L344" s="52">
        <f t="shared" si="147"/>
        <v>110.36</v>
      </c>
      <c r="M344" s="91"/>
      <c r="N344" s="53">
        <v>30389911</v>
      </c>
      <c r="O344" s="54">
        <v>3.85E-2</v>
      </c>
      <c r="P344" s="28">
        <f t="shared" si="148"/>
        <v>31559923</v>
      </c>
      <c r="Q344" s="55">
        <f t="shared" si="149"/>
        <v>83.919602596673116</v>
      </c>
      <c r="R344" s="55">
        <f t="shared" si="150"/>
        <v>26.440397403326884</v>
      </c>
      <c r="S344" s="56">
        <f t="shared" si="151"/>
        <v>0.02</v>
      </c>
      <c r="T344" s="28">
        <f t="shared" si="152"/>
        <v>607798</v>
      </c>
      <c r="U344" s="57">
        <f t="shared" si="153"/>
        <v>0</v>
      </c>
      <c r="V344" s="57" t="e">
        <f t="shared" si="141"/>
        <v>#REF!</v>
      </c>
      <c r="W344" s="57">
        <f t="shared" si="154"/>
        <v>0</v>
      </c>
      <c r="X344" s="50" t="e">
        <f t="shared" si="155"/>
        <v>#REF!</v>
      </c>
      <c r="Y344" s="58" t="e">
        <f t="shared" si="156"/>
        <v>#REF!</v>
      </c>
      <c r="AA344" s="28">
        <f t="shared" si="157"/>
        <v>-9944908</v>
      </c>
      <c r="AB344" s="28">
        <f t="shared" si="158"/>
        <v>-9337110</v>
      </c>
      <c r="AC344" s="28">
        <f t="shared" si="159"/>
        <v>0</v>
      </c>
      <c r="AD344" s="55" t="e">
        <f t="shared" si="160"/>
        <v>#REF!</v>
      </c>
      <c r="AG344" s="61" t="str">
        <f t="shared" si="161"/>
        <v>335</v>
      </c>
      <c r="AH344" s="62" t="str">
        <f t="shared" si="162"/>
        <v>Westwood</v>
      </c>
      <c r="AI344" s="63">
        <f t="shared" si="163"/>
        <v>1.1036366987847464</v>
      </c>
      <c r="AJ344" s="64">
        <f t="shared" si="164"/>
        <v>110.36</v>
      </c>
      <c r="AK344" s="63">
        <f t="shared" si="165"/>
        <v>3.85E-2</v>
      </c>
      <c r="AL344" s="57" t="e">
        <f t="shared" si="166"/>
        <v>#REF!</v>
      </c>
      <c r="AM344" s="65" t="e">
        <f t="shared" si="167"/>
        <v>#REF!</v>
      </c>
      <c r="AR344" s="49"/>
    </row>
    <row r="345" spans="1:44" ht="12.75" customHeight="1" x14ac:dyDescent="0.3">
      <c r="A345" s="48">
        <v>336</v>
      </c>
      <c r="B345" s="48" t="s">
        <v>399</v>
      </c>
      <c r="C345" s="49">
        <v>13414292900</v>
      </c>
      <c r="D345" s="49">
        <f t="shared" si="142"/>
        <v>31000634.234998528</v>
      </c>
      <c r="E345" s="59">
        <v>2594348000</v>
      </c>
      <c r="F345" s="49">
        <f t="shared" si="168"/>
        <v>29025790.306562562</v>
      </c>
      <c r="G345" s="49">
        <f t="shared" si="143"/>
        <v>60026425</v>
      </c>
      <c r="H345" s="50">
        <v>96229618.529053867</v>
      </c>
      <c r="I345" s="51">
        <f t="shared" si="144"/>
        <v>0.62378325839332605</v>
      </c>
      <c r="J345" s="28">
        <f t="shared" si="145"/>
        <v>1154755422</v>
      </c>
      <c r="K345" s="28">
        <f t="shared" si="146"/>
        <v>60026425</v>
      </c>
      <c r="L345" s="52">
        <f t="shared" si="147"/>
        <v>62.38</v>
      </c>
      <c r="M345" s="91"/>
      <c r="N345" s="53">
        <v>70147406</v>
      </c>
      <c r="O345" s="54">
        <v>4.4500000000000005E-2</v>
      </c>
      <c r="P345" s="28">
        <f t="shared" si="148"/>
        <v>73268966</v>
      </c>
      <c r="Q345" s="55">
        <f t="shared" si="149"/>
        <v>76.139724047517106</v>
      </c>
      <c r="R345" s="55">
        <f t="shared" si="150"/>
        <v>0</v>
      </c>
      <c r="S345" s="56">
        <f t="shared" si="151"/>
        <v>0</v>
      </c>
      <c r="T345" s="28">
        <f t="shared" si="152"/>
        <v>0</v>
      </c>
      <c r="U345" s="57">
        <f t="shared" si="153"/>
        <v>13242541</v>
      </c>
      <c r="V345" s="57" t="e">
        <f t="shared" si="141"/>
        <v>#REF!</v>
      </c>
      <c r="W345" s="57">
        <f t="shared" si="154"/>
        <v>0</v>
      </c>
      <c r="X345" s="50" t="e">
        <f t="shared" si="155"/>
        <v>#REF!</v>
      </c>
      <c r="Y345" s="58" t="e">
        <f t="shared" si="156"/>
        <v>#REF!</v>
      </c>
      <c r="AA345" s="28">
        <f t="shared" si="157"/>
        <v>0</v>
      </c>
      <c r="AB345" s="28">
        <f t="shared" si="158"/>
        <v>0</v>
      </c>
      <c r="AC345" s="28" t="e">
        <f t="shared" si="159"/>
        <v>#REF!</v>
      </c>
      <c r="AD345" s="55" t="e">
        <f t="shared" si="160"/>
        <v>#REF!</v>
      </c>
      <c r="AG345" s="61" t="str">
        <f t="shared" si="161"/>
        <v>336</v>
      </c>
      <c r="AH345" s="62" t="str">
        <f t="shared" si="162"/>
        <v>Weymouth</v>
      </c>
      <c r="AI345" s="63">
        <f t="shared" si="163"/>
        <v>0.62378325839332605</v>
      </c>
      <c r="AJ345" s="64">
        <f t="shared" si="164"/>
        <v>62.38</v>
      </c>
      <c r="AK345" s="63">
        <f t="shared" si="165"/>
        <v>4.4500000000000005E-2</v>
      </c>
      <c r="AL345" s="57" t="e">
        <f t="shared" si="166"/>
        <v>#REF!</v>
      </c>
      <c r="AM345" s="65" t="e">
        <f t="shared" si="167"/>
        <v>#REF!</v>
      </c>
      <c r="AR345" s="49"/>
    </row>
    <row r="346" spans="1:44" ht="12.75" customHeight="1" x14ac:dyDescent="0.3">
      <c r="A346" s="48">
        <v>337</v>
      </c>
      <c r="B346" s="48" t="s">
        <v>400</v>
      </c>
      <c r="C346" s="49">
        <v>376116400</v>
      </c>
      <c r="D346" s="49">
        <f t="shared" si="142"/>
        <v>869210.70183165604</v>
      </c>
      <c r="E346" s="59">
        <v>40151000</v>
      </c>
      <c r="F346" s="49">
        <f t="shared" si="168"/>
        <v>449212.86835798179</v>
      </c>
      <c r="G346" s="49">
        <f t="shared" si="143"/>
        <v>1318424</v>
      </c>
      <c r="H346" s="50">
        <v>2308176.9231647733</v>
      </c>
      <c r="I346" s="51">
        <f t="shared" si="144"/>
        <v>0.57119711525071948</v>
      </c>
      <c r="J346" s="28">
        <f t="shared" si="145"/>
        <v>27698123</v>
      </c>
      <c r="K346" s="28">
        <f t="shared" si="146"/>
        <v>1318424</v>
      </c>
      <c r="L346" s="52">
        <f t="shared" si="147"/>
        <v>57.12</v>
      </c>
      <c r="M346" s="91"/>
      <c r="N346" s="53">
        <v>1745591</v>
      </c>
      <c r="O346" s="54">
        <v>5.8099999999999999E-2</v>
      </c>
      <c r="P346" s="28">
        <f t="shared" si="148"/>
        <v>1847010</v>
      </c>
      <c r="Q346" s="55">
        <f t="shared" si="149"/>
        <v>80.020295734849441</v>
      </c>
      <c r="R346" s="55">
        <f t="shared" si="150"/>
        <v>0</v>
      </c>
      <c r="S346" s="56">
        <f t="shared" si="151"/>
        <v>0</v>
      </c>
      <c r="T346" s="28">
        <f t="shared" si="152"/>
        <v>0</v>
      </c>
      <c r="U346" s="57">
        <f t="shared" si="153"/>
        <v>528586</v>
      </c>
      <c r="V346" s="57" t="e">
        <f t="shared" si="141"/>
        <v>#REF!</v>
      </c>
      <c r="W346" s="57">
        <f t="shared" si="154"/>
        <v>0</v>
      </c>
      <c r="X346" s="50" t="e">
        <f t="shared" si="155"/>
        <v>#REF!</v>
      </c>
      <c r="Y346" s="58" t="e">
        <f t="shared" si="156"/>
        <v>#REF!</v>
      </c>
      <c r="AA346" s="28">
        <f t="shared" si="157"/>
        <v>0</v>
      </c>
      <c r="AB346" s="28">
        <f t="shared" si="158"/>
        <v>0</v>
      </c>
      <c r="AC346" s="28" t="e">
        <f t="shared" si="159"/>
        <v>#REF!</v>
      </c>
      <c r="AD346" s="55" t="e">
        <f t="shared" si="160"/>
        <v>#REF!</v>
      </c>
      <c r="AG346" s="61" t="str">
        <f t="shared" si="161"/>
        <v>337</v>
      </c>
      <c r="AH346" s="62" t="str">
        <f t="shared" si="162"/>
        <v>Whately</v>
      </c>
      <c r="AI346" s="63">
        <f t="shared" si="163"/>
        <v>0.57119711525071948</v>
      </c>
      <c r="AJ346" s="64">
        <f t="shared" si="164"/>
        <v>57.12</v>
      </c>
      <c r="AK346" s="63">
        <f t="shared" si="165"/>
        <v>5.8099999999999999E-2</v>
      </c>
      <c r="AL346" s="57" t="e">
        <f t="shared" si="166"/>
        <v>#REF!</v>
      </c>
      <c r="AM346" s="65" t="e">
        <f t="shared" si="167"/>
        <v>#REF!</v>
      </c>
      <c r="AR346" s="49"/>
    </row>
    <row r="347" spans="1:44" ht="12.75" customHeight="1" x14ac:dyDescent="0.3">
      <c r="A347" s="48">
        <v>338</v>
      </c>
      <c r="B347" s="48" t="s">
        <v>401</v>
      </c>
      <c r="C347" s="49">
        <v>2686277200</v>
      </c>
      <c r="D347" s="49">
        <f t="shared" si="142"/>
        <v>6208027.3296415042</v>
      </c>
      <c r="E347" s="59">
        <v>605396000</v>
      </c>
      <c r="F347" s="49">
        <f t="shared" si="168"/>
        <v>6773222.9247702118</v>
      </c>
      <c r="G347" s="49">
        <f t="shared" si="143"/>
        <v>12981250</v>
      </c>
      <c r="H347" s="50">
        <v>33947077.922023267</v>
      </c>
      <c r="I347" s="51">
        <f t="shared" si="144"/>
        <v>0.38239668314952008</v>
      </c>
      <c r="J347" s="28">
        <f t="shared" si="145"/>
        <v>407364935</v>
      </c>
      <c r="K347" s="28">
        <f t="shared" si="146"/>
        <v>12981250</v>
      </c>
      <c r="L347" s="52">
        <f t="shared" si="147"/>
        <v>38.24</v>
      </c>
      <c r="M347" s="91"/>
      <c r="N347" s="53">
        <v>14903717</v>
      </c>
      <c r="O347" s="54">
        <v>4.3799999999999999E-2</v>
      </c>
      <c r="P347" s="28">
        <f t="shared" si="148"/>
        <v>15556500</v>
      </c>
      <c r="Q347" s="55">
        <f t="shared" si="149"/>
        <v>45.825740983460832</v>
      </c>
      <c r="R347" s="55">
        <f t="shared" si="150"/>
        <v>0</v>
      </c>
      <c r="S347" s="56">
        <f t="shared" si="151"/>
        <v>0</v>
      </c>
      <c r="T347" s="28">
        <f t="shared" si="152"/>
        <v>0</v>
      </c>
      <c r="U347" s="57">
        <f t="shared" si="153"/>
        <v>2575250</v>
      </c>
      <c r="V347" s="57" t="e">
        <f t="shared" si="141"/>
        <v>#REF!</v>
      </c>
      <c r="W347" s="57">
        <f t="shared" si="154"/>
        <v>0</v>
      </c>
      <c r="X347" s="50" t="e">
        <f t="shared" si="155"/>
        <v>#REF!</v>
      </c>
      <c r="Y347" s="58" t="e">
        <f t="shared" si="156"/>
        <v>#REF!</v>
      </c>
      <c r="AA347" s="28">
        <f t="shared" si="157"/>
        <v>0</v>
      </c>
      <c r="AB347" s="28">
        <f t="shared" si="158"/>
        <v>0</v>
      </c>
      <c r="AC347" s="28" t="e">
        <f t="shared" si="159"/>
        <v>#REF!</v>
      </c>
      <c r="AD347" s="55" t="e">
        <f t="shared" si="160"/>
        <v>#REF!</v>
      </c>
      <c r="AG347" s="61" t="str">
        <f t="shared" si="161"/>
        <v>338</v>
      </c>
      <c r="AH347" s="62" t="str">
        <f t="shared" si="162"/>
        <v>Whitman</v>
      </c>
      <c r="AI347" s="63">
        <f t="shared" si="163"/>
        <v>0.38239668314952008</v>
      </c>
      <c r="AJ347" s="64">
        <f t="shared" si="164"/>
        <v>38.24</v>
      </c>
      <c r="AK347" s="63">
        <f t="shared" si="165"/>
        <v>4.3799999999999999E-2</v>
      </c>
      <c r="AL347" s="57" t="e">
        <f t="shared" si="166"/>
        <v>#REF!</v>
      </c>
      <c r="AM347" s="65" t="e">
        <f t="shared" si="167"/>
        <v>#REF!</v>
      </c>
      <c r="AR347" s="49"/>
    </row>
    <row r="348" spans="1:44" ht="12.75" customHeight="1" x14ac:dyDescent="0.3">
      <c r="A348" s="48">
        <v>339</v>
      </c>
      <c r="B348" s="48" t="s">
        <v>402</v>
      </c>
      <c r="C348" s="49">
        <v>2566788100</v>
      </c>
      <c r="D348" s="49">
        <f t="shared" si="142"/>
        <v>5931886.2082433607</v>
      </c>
      <c r="E348" s="59">
        <v>807104000</v>
      </c>
      <c r="F348" s="49">
        <f t="shared" si="168"/>
        <v>9029949.513167806</v>
      </c>
      <c r="G348" s="49">
        <f t="shared" si="143"/>
        <v>14961836</v>
      </c>
      <c r="H348" s="50">
        <v>30551139.745619263</v>
      </c>
      <c r="I348" s="51">
        <f t="shared" si="144"/>
        <v>0.48973086191147358</v>
      </c>
      <c r="J348" s="28">
        <f t="shared" si="145"/>
        <v>366613677</v>
      </c>
      <c r="K348" s="28">
        <f t="shared" si="146"/>
        <v>14961836</v>
      </c>
      <c r="L348" s="52">
        <f t="shared" si="147"/>
        <v>48.97</v>
      </c>
      <c r="M348" s="91"/>
      <c r="N348" s="53">
        <v>18893329</v>
      </c>
      <c r="O348" s="54">
        <v>3.5400000000000001E-2</v>
      </c>
      <c r="P348" s="28">
        <f t="shared" si="148"/>
        <v>19562153</v>
      </c>
      <c r="Q348" s="55">
        <f t="shared" si="149"/>
        <v>64.030845208663692</v>
      </c>
      <c r="R348" s="55">
        <f t="shared" si="150"/>
        <v>0</v>
      </c>
      <c r="S348" s="56">
        <f t="shared" si="151"/>
        <v>0</v>
      </c>
      <c r="T348" s="28">
        <f t="shared" si="152"/>
        <v>0</v>
      </c>
      <c r="U348" s="57">
        <f t="shared" si="153"/>
        <v>4600317</v>
      </c>
      <c r="V348" s="57" t="e">
        <f t="shared" si="141"/>
        <v>#REF!</v>
      </c>
      <c r="W348" s="57">
        <f t="shared" si="154"/>
        <v>0</v>
      </c>
      <c r="X348" s="50" t="e">
        <f t="shared" si="155"/>
        <v>#REF!</v>
      </c>
      <c r="Y348" s="58" t="e">
        <f t="shared" si="156"/>
        <v>#REF!</v>
      </c>
      <c r="AA348" s="28">
        <f t="shared" si="157"/>
        <v>0</v>
      </c>
      <c r="AB348" s="28">
        <f t="shared" si="158"/>
        <v>0</v>
      </c>
      <c r="AC348" s="28" t="e">
        <f t="shared" si="159"/>
        <v>#REF!</v>
      </c>
      <c r="AD348" s="55" t="e">
        <f t="shared" si="160"/>
        <v>#REF!</v>
      </c>
      <c r="AG348" s="61" t="str">
        <f t="shared" si="161"/>
        <v>339</v>
      </c>
      <c r="AH348" s="62" t="str">
        <f t="shared" si="162"/>
        <v>Wilbraham</v>
      </c>
      <c r="AI348" s="63">
        <f t="shared" si="163"/>
        <v>0.48973086191147358</v>
      </c>
      <c r="AJ348" s="64">
        <f t="shared" si="164"/>
        <v>48.97</v>
      </c>
      <c r="AK348" s="63">
        <f t="shared" si="165"/>
        <v>3.5400000000000001E-2</v>
      </c>
      <c r="AL348" s="57" t="e">
        <f t="shared" si="166"/>
        <v>#REF!</v>
      </c>
      <c r="AM348" s="65" t="e">
        <f t="shared" si="167"/>
        <v>#REF!</v>
      </c>
      <c r="AR348" s="49"/>
    </row>
    <row r="349" spans="1:44" ht="12.75" customHeight="1" x14ac:dyDescent="0.3">
      <c r="A349" s="48">
        <v>340</v>
      </c>
      <c r="B349" s="48" t="s">
        <v>403</v>
      </c>
      <c r="C349" s="49">
        <v>427558500</v>
      </c>
      <c r="D349" s="49">
        <f t="shared" si="142"/>
        <v>988094.17472646793</v>
      </c>
      <c r="E349" s="59">
        <v>81568575</v>
      </c>
      <c r="F349" s="49">
        <f t="shared" si="168"/>
        <v>912596.28760487074</v>
      </c>
      <c r="G349" s="49">
        <f t="shared" si="143"/>
        <v>1900690</v>
      </c>
      <c r="H349" s="50">
        <v>3434495.34120744</v>
      </c>
      <c r="I349" s="51">
        <f t="shared" si="144"/>
        <v>0.553411727538343</v>
      </c>
      <c r="J349" s="28">
        <f t="shared" si="145"/>
        <v>41213944</v>
      </c>
      <c r="K349" s="28">
        <f t="shared" si="146"/>
        <v>1900690</v>
      </c>
      <c r="L349" s="52">
        <f t="shared" si="147"/>
        <v>55.34</v>
      </c>
      <c r="M349" s="91"/>
      <c r="N349" s="53">
        <v>2393489</v>
      </c>
      <c r="O349" s="54">
        <v>4.99E-2</v>
      </c>
      <c r="P349" s="28">
        <f t="shared" si="148"/>
        <v>2512924</v>
      </c>
      <c r="Q349" s="55">
        <f t="shared" si="149"/>
        <v>73.167197807773121</v>
      </c>
      <c r="R349" s="55">
        <f t="shared" si="150"/>
        <v>0</v>
      </c>
      <c r="S349" s="56">
        <f t="shared" si="151"/>
        <v>0</v>
      </c>
      <c r="T349" s="28">
        <f t="shared" si="152"/>
        <v>0</v>
      </c>
      <c r="U349" s="57">
        <f t="shared" si="153"/>
        <v>612234</v>
      </c>
      <c r="V349" s="57" t="e">
        <f t="shared" si="141"/>
        <v>#REF!</v>
      </c>
      <c r="W349" s="57">
        <f t="shared" si="154"/>
        <v>0</v>
      </c>
      <c r="X349" s="50" t="e">
        <f t="shared" si="155"/>
        <v>#REF!</v>
      </c>
      <c r="Y349" s="58" t="e">
        <f t="shared" si="156"/>
        <v>#REF!</v>
      </c>
      <c r="AA349" s="28">
        <f t="shared" si="157"/>
        <v>0</v>
      </c>
      <c r="AB349" s="28">
        <f t="shared" si="158"/>
        <v>0</v>
      </c>
      <c r="AC349" s="28" t="e">
        <f t="shared" si="159"/>
        <v>#REF!</v>
      </c>
      <c r="AD349" s="55" t="e">
        <f t="shared" si="160"/>
        <v>#REF!</v>
      </c>
      <c r="AG349" s="61" t="str">
        <f t="shared" si="161"/>
        <v>340</v>
      </c>
      <c r="AH349" s="62" t="str">
        <f t="shared" si="162"/>
        <v>Williamsburg</v>
      </c>
      <c r="AI349" s="63">
        <f t="shared" si="163"/>
        <v>0.553411727538343</v>
      </c>
      <c r="AJ349" s="64">
        <f t="shared" si="164"/>
        <v>55.34</v>
      </c>
      <c r="AK349" s="63">
        <f t="shared" si="165"/>
        <v>4.99E-2</v>
      </c>
      <c r="AL349" s="57" t="e">
        <f t="shared" si="166"/>
        <v>#REF!</v>
      </c>
      <c r="AM349" s="65" t="e">
        <f t="shared" si="167"/>
        <v>#REF!</v>
      </c>
      <c r="AR349" s="49"/>
    </row>
    <row r="350" spans="1:44" ht="12.75" customHeight="1" x14ac:dyDescent="0.3">
      <c r="A350" s="48">
        <v>341</v>
      </c>
      <c r="B350" s="48" t="s">
        <v>404</v>
      </c>
      <c r="C350" s="49">
        <v>1425465400</v>
      </c>
      <c r="D350" s="49">
        <f t="shared" si="142"/>
        <v>3294272.1475871364</v>
      </c>
      <c r="E350" s="59">
        <v>321923000</v>
      </c>
      <c r="F350" s="49">
        <f t="shared" si="168"/>
        <v>3601702.4288412887</v>
      </c>
      <c r="G350" s="49">
        <f t="shared" si="143"/>
        <v>6895975</v>
      </c>
      <c r="H350" s="50">
        <v>10248063.58474963</v>
      </c>
      <c r="I350" s="51">
        <f t="shared" si="144"/>
        <v>0.67290517305747921</v>
      </c>
      <c r="J350" s="28">
        <f t="shared" si="145"/>
        <v>122976763</v>
      </c>
      <c r="K350" s="28">
        <f t="shared" si="146"/>
        <v>6895975</v>
      </c>
      <c r="L350" s="52">
        <f t="shared" si="147"/>
        <v>67.290000000000006</v>
      </c>
      <c r="M350" s="91"/>
      <c r="N350" s="53">
        <v>7603673</v>
      </c>
      <c r="O350" s="54">
        <v>5.9799999999999992E-2</v>
      </c>
      <c r="P350" s="28">
        <f t="shared" si="148"/>
        <v>8058373</v>
      </c>
      <c r="Q350" s="55">
        <f t="shared" si="149"/>
        <v>78.633128428202212</v>
      </c>
      <c r="R350" s="55">
        <f t="shared" si="150"/>
        <v>0</v>
      </c>
      <c r="S350" s="56">
        <f t="shared" si="151"/>
        <v>0</v>
      </c>
      <c r="T350" s="28">
        <f t="shared" si="152"/>
        <v>0</v>
      </c>
      <c r="U350" s="57">
        <f t="shared" si="153"/>
        <v>1162398</v>
      </c>
      <c r="V350" s="57" t="e">
        <f t="shared" si="141"/>
        <v>#REF!</v>
      </c>
      <c r="W350" s="57">
        <f t="shared" si="154"/>
        <v>0</v>
      </c>
      <c r="X350" s="50" t="e">
        <f t="shared" si="155"/>
        <v>#REF!</v>
      </c>
      <c r="Y350" s="58" t="e">
        <f t="shared" si="156"/>
        <v>#REF!</v>
      </c>
      <c r="AA350" s="28">
        <f t="shared" si="157"/>
        <v>0</v>
      </c>
      <c r="AB350" s="28">
        <f t="shared" si="158"/>
        <v>0</v>
      </c>
      <c r="AC350" s="28" t="e">
        <f t="shared" si="159"/>
        <v>#REF!</v>
      </c>
      <c r="AD350" s="55" t="e">
        <f t="shared" si="160"/>
        <v>#REF!</v>
      </c>
      <c r="AG350" s="61" t="str">
        <f t="shared" si="161"/>
        <v>341</v>
      </c>
      <c r="AH350" s="62" t="str">
        <f t="shared" si="162"/>
        <v>Williamstown</v>
      </c>
      <c r="AI350" s="63">
        <f t="shared" si="163"/>
        <v>0.67290517305747921</v>
      </c>
      <c r="AJ350" s="64">
        <f t="shared" si="164"/>
        <v>67.290000000000006</v>
      </c>
      <c r="AK350" s="63">
        <f t="shared" si="165"/>
        <v>5.9799999999999992E-2</v>
      </c>
      <c r="AL350" s="57" t="e">
        <f t="shared" si="166"/>
        <v>#REF!</v>
      </c>
      <c r="AM350" s="65" t="e">
        <f t="shared" si="167"/>
        <v>#REF!</v>
      </c>
      <c r="AR350" s="49"/>
    </row>
    <row r="351" spans="1:44" ht="12.75" customHeight="1" x14ac:dyDescent="0.3">
      <c r="A351" s="48">
        <v>342</v>
      </c>
      <c r="B351" s="48" t="s">
        <v>405</v>
      </c>
      <c r="C351" s="49">
        <v>7566412500</v>
      </c>
      <c r="D351" s="49">
        <f t="shared" si="142"/>
        <v>17486093.984396361</v>
      </c>
      <c r="E351" s="59">
        <v>1369450000</v>
      </c>
      <c r="F351" s="49">
        <f t="shared" si="168"/>
        <v>15321525.306289712</v>
      </c>
      <c r="G351" s="49">
        <f t="shared" si="143"/>
        <v>32807619</v>
      </c>
      <c r="H351" s="50">
        <v>44155101.891797364</v>
      </c>
      <c r="I351" s="51">
        <f t="shared" si="144"/>
        <v>0.743008567399425</v>
      </c>
      <c r="J351" s="28">
        <f t="shared" si="145"/>
        <v>529861223</v>
      </c>
      <c r="K351" s="28">
        <f t="shared" si="146"/>
        <v>32807619</v>
      </c>
      <c r="L351" s="52">
        <f t="shared" si="147"/>
        <v>74.3</v>
      </c>
      <c r="M351" s="91"/>
      <c r="N351" s="53">
        <v>34861311</v>
      </c>
      <c r="O351" s="54">
        <v>8.77E-2</v>
      </c>
      <c r="P351" s="28">
        <f t="shared" si="148"/>
        <v>37918648</v>
      </c>
      <c r="Q351" s="55">
        <f t="shared" si="149"/>
        <v>85.876028760889568</v>
      </c>
      <c r="R351" s="55">
        <f t="shared" si="150"/>
        <v>0</v>
      </c>
      <c r="S351" s="56">
        <f t="shared" si="151"/>
        <v>0</v>
      </c>
      <c r="T351" s="28">
        <f t="shared" si="152"/>
        <v>0</v>
      </c>
      <c r="U351" s="57">
        <f t="shared" si="153"/>
        <v>5111029</v>
      </c>
      <c r="V351" s="57" t="e">
        <f t="shared" si="141"/>
        <v>#REF!</v>
      </c>
      <c r="W351" s="57">
        <f t="shared" si="154"/>
        <v>0</v>
      </c>
      <c r="X351" s="50" t="e">
        <f t="shared" si="155"/>
        <v>#REF!</v>
      </c>
      <c r="Y351" s="58" t="e">
        <f t="shared" si="156"/>
        <v>#REF!</v>
      </c>
      <c r="AA351" s="28">
        <f t="shared" si="157"/>
        <v>0</v>
      </c>
      <c r="AB351" s="28">
        <f t="shared" si="158"/>
        <v>0</v>
      </c>
      <c r="AC351" s="28" t="e">
        <f t="shared" si="159"/>
        <v>#REF!</v>
      </c>
      <c r="AD351" s="55" t="e">
        <f t="shared" si="160"/>
        <v>#REF!</v>
      </c>
      <c r="AG351" s="61" t="str">
        <f t="shared" si="161"/>
        <v>342</v>
      </c>
      <c r="AH351" s="62" t="str">
        <f t="shared" si="162"/>
        <v>Wilmington</v>
      </c>
      <c r="AI351" s="63">
        <f t="shared" si="163"/>
        <v>0.743008567399425</v>
      </c>
      <c r="AJ351" s="64">
        <f t="shared" si="164"/>
        <v>74.3</v>
      </c>
      <c r="AK351" s="63">
        <f t="shared" si="165"/>
        <v>8.77E-2</v>
      </c>
      <c r="AL351" s="57" t="e">
        <f t="shared" si="166"/>
        <v>#REF!</v>
      </c>
      <c r="AM351" s="65" t="e">
        <f t="shared" si="167"/>
        <v>#REF!</v>
      </c>
      <c r="AR351" s="49"/>
    </row>
    <row r="352" spans="1:44" ht="12.75" customHeight="1" x14ac:dyDescent="0.3">
      <c r="A352" s="48">
        <v>343</v>
      </c>
      <c r="B352" s="48" t="s">
        <v>406</v>
      </c>
      <c r="C352" s="49">
        <v>1274237700</v>
      </c>
      <c r="D352" s="49">
        <f t="shared" si="142"/>
        <v>2944782.6404734151</v>
      </c>
      <c r="E352" s="59">
        <v>293173000</v>
      </c>
      <c r="F352" s="49">
        <f t="shared" si="168"/>
        <v>3280044.9367416655</v>
      </c>
      <c r="G352" s="49">
        <f t="shared" si="143"/>
        <v>6224828</v>
      </c>
      <c r="H352" s="50">
        <v>23036663.923536174</v>
      </c>
      <c r="I352" s="51">
        <f t="shared" si="144"/>
        <v>0.27021395201412812</v>
      </c>
      <c r="J352" s="28">
        <f t="shared" si="145"/>
        <v>276439967</v>
      </c>
      <c r="K352" s="28">
        <f t="shared" si="146"/>
        <v>6224828</v>
      </c>
      <c r="L352" s="52">
        <f t="shared" si="147"/>
        <v>27.02</v>
      </c>
      <c r="M352" s="91"/>
      <c r="N352" s="53">
        <v>7076587</v>
      </c>
      <c r="O352" s="54">
        <v>3.9699999999999999E-2</v>
      </c>
      <c r="P352" s="28">
        <f t="shared" si="148"/>
        <v>7357528</v>
      </c>
      <c r="Q352" s="55">
        <f t="shared" si="149"/>
        <v>31.938339789221548</v>
      </c>
      <c r="R352" s="55">
        <f t="shared" si="150"/>
        <v>0</v>
      </c>
      <c r="S352" s="56">
        <f t="shared" si="151"/>
        <v>0</v>
      </c>
      <c r="T352" s="28">
        <f t="shared" si="152"/>
        <v>0</v>
      </c>
      <c r="U352" s="57">
        <f t="shared" si="153"/>
        <v>1132700</v>
      </c>
      <c r="V352" s="57" t="e">
        <f t="shared" si="141"/>
        <v>#REF!</v>
      </c>
      <c r="W352" s="57">
        <f t="shared" si="154"/>
        <v>0</v>
      </c>
      <c r="X352" s="50" t="e">
        <f t="shared" si="155"/>
        <v>#REF!</v>
      </c>
      <c r="Y352" s="58" t="e">
        <f t="shared" si="156"/>
        <v>#REF!</v>
      </c>
      <c r="AA352" s="28">
        <f t="shared" si="157"/>
        <v>0</v>
      </c>
      <c r="AB352" s="28">
        <f t="shared" si="158"/>
        <v>0</v>
      </c>
      <c r="AC352" s="28" t="e">
        <f t="shared" si="159"/>
        <v>#REF!</v>
      </c>
      <c r="AD352" s="55" t="e">
        <f t="shared" si="160"/>
        <v>#REF!</v>
      </c>
      <c r="AG352" s="61" t="str">
        <f t="shared" si="161"/>
        <v>343</v>
      </c>
      <c r="AH352" s="62" t="str">
        <f t="shared" si="162"/>
        <v>Winchendon</v>
      </c>
      <c r="AI352" s="63">
        <f t="shared" si="163"/>
        <v>0.27021395201412812</v>
      </c>
      <c r="AJ352" s="64">
        <f t="shared" si="164"/>
        <v>27.02</v>
      </c>
      <c r="AK352" s="63">
        <f t="shared" si="165"/>
        <v>3.9699999999999999E-2</v>
      </c>
      <c r="AL352" s="57" t="e">
        <f t="shared" si="166"/>
        <v>#REF!</v>
      </c>
      <c r="AM352" s="65" t="e">
        <f t="shared" si="167"/>
        <v>#REF!</v>
      </c>
      <c r="AR352" s="49"/>
    </row>
    <row r="353" spans="1:44" ht="12.75" customHeight="1" x14ac:dyDescent="0.3">
      <c r="A353" s="48">
        <v>344</v>
      </c>
      <c r="B353" s="48" t="s">
        <v>407</v>
      </c>
      <c r="C353" s="49">
        <v>11634406000</v>
      </c>
      <c r="D353" s="49">
        <f t="shared" si="142"/>
        <v>26887288.628345985</v>
      </c>
      <c r="E353" s="59">
        <v>3433697000</v>
      </c>
      <c r="F353" s="49">
        <f t="shared" si="168"/>
        <v>38416499.674782626</v>
      </c>
      <c r="G353" s="49">
        <f t="shared" si="143"/>
        <v>65303788</v>
      </c>
      <c r="H353" s="50">
        <v>58634691.334809974</v>
      </c>
      <c r="I353" s="51">
        <f t="shared" si="144"/>
        <v>1.1137397761183532</v>
      </c>
      <c r="J353" s="28">
        <f t="shared" si="145"/>
        <v>703616296</v>
      </c>
      <c r="K353" s="28">
        <f t="shared" si="146"/>
        <v>65303788</v>
      </c>
      <c r="L353" s="52">
        <f t="shared" si="147"/>
        <v>111.37</v>
      </c>
      <c r="M353" s="91"/>
      <c r="N353" s="53">
        <v>45782278</v>
      </c>
      <c r="O353" s="54">
        <v>3.7699999999999997E-2</v>
      </c>
      <c r="P353" s="28">
        <f t="shared" si="148"/>
        <v>47508270</v>
      </c>
      <c r="Q353" s="55">
        <f t="shared" si="149"/>
        <v>81.024166612770259</v>
      </c>
      <c r="R353" s="55">
        <f t="shared" si="150"/>
        <v>30.345833387229746</v>
      </c>
      <c r="S353" s="56">
        <f t="shared" si="151"/>
        <v>0.02</v>
      </c>
      <c r="T353" s="28">
        <f t="shared" si="152"/>
        <v>915646</v>
      </c>
      <c r="U353" s="57">
        <f t="shared" si="153"/>
        <v>0</v>
      </c>
      <c r="V353" s="57" t="e">
        <f t="shared" si="141"/>
        <v>#REF!</v>
      </c>
      <c r="W353" s="57">
        <f t="shared" si="154"/>
        <v>0</v>
      </c>
      <c r="X353" s="50" t="e">
        <f t="shared" si="155"/>
        <v>#REF!</v>
      </c>
      <c r="Y353" s="58" t="e">
        <f t="shared" si="156"/>
        <v>#REF!</v>
      </c>
      <c r="AA353" s="28">
        <f t="shared" si="157"/>
        <v>-17795518</v>
      </c>
      <c r="AB353" s="28">
        <f t="shared" si="158"/>
        <v>-16879872</v>
      </c>
      <c r="AC353" s="28">
        <f t="shared" si="159"/>
        <v>0</v>
      </c>
      <c r="AD353" s="55" t="e">
        <f t="shared" si="160"/>
        <v>#REF!</v>
      </c>
      <c r="AG353" s="61" t="str">
        <f t="shared" si="161"/>
        <v>344</v>
      </c>
      <c r="AH353" s="62" t="str">
        <f t="shared" si="162"/>
        <v>Winchester</v>
      </c>
      <c r="AI353" s="63">
        <f t="shared" si="163"/>
        <v>1.1137397761183532</v>
      </c>
      <c r="AJ353" s="64">
        <f t="shared" si="164"/>
        <v>111.37</v>
      </c>
      <c r="AK353" s="63">
        <f t="shared" si="165"/>
        <v>3.7699999999999997E-2</v>
      </c>
      <c r="AL353" s="57" t="e">
        <f t="shared" si="166"/>
        <v>#REF!</v>
      </c>
      <c r="AM353" s="65" t="e">
        <f t="shared" si="167"/>
        <v>#REF!</v>
      </c>
      <c r="AR353" s="49"/>
    </row>
    <row r="354" spans="1:44" ht="12.75" customHeight="1" x14ac:dyDescent="0.3">
      <c r="A354" s="48">
        <v>345</v>
      </c>
      <c r="B354" s="48" t="s">
        <v>408</v>
      </c>
      <c r="C354" s="49">
        <v>170569700</v>
      </c>
      <c r="D354" s="49">
        <f t="shared" si="142"/>
        <v>394189.16231308982</v>
      </c>
      <c r="E354" s="59">
        <v>31294000</v>
      </c>
      <c r="F354" s="49">
        <f t="shared" si="168"/>
        <v>350119.98461793439</v>
      </c>
      <c r="G354" s="49">
        <f t="shared" si="143"/>
        <v>744309</v>
      </c>
      <c r="H354" s="50">
        <v>1032184.3959089101</v>
      </c>
      <c r="I354" s="51">
        <f t="shared" si="144"/>
        <v>0.72110080616417782</v>
      </c>
      <c r="J354" s="28">
        <f t="shared" si="145"/>
        <v>12386213</v>
      </c>
      <c r="K354" s="28">
        <f t="shared" si="146"/>
        <v>744309</v>
      </c>
      <c r="L354" s="52">
        <f t="shared" si="147"/>
        <v>72.11</v>
      </c>
      <c r="M354" s="91"/>
      <c r="N354" s="53">
        <v>746147</v>
      </c>
      <c r="O354" s="54">
        <v>4.3299999999999998E-2</v>
      </c>
      <c r="P354" s="28">
        <f t="shared" si="148"/>
        <v>778455</v>
      </c>
      <c r="Q354" s="55">
        <f t="shared" si="149"/>
        <v>75.41821045594439</v>
      </c>
      <c r="R354" s="55">
        <f t="shared" si="150"/>
        <v>0</v>
      </c>
      <c r="S354" s="56">
        <f t="shared" si="151"/>
        <v>0</v>
      </c>
      <c r="T354" s="28">
        <f t="shared" si="152"/>
        <v>0</v>
      </c>
      <c r="U354" s="57">
        <f t="shared" si="153"/>
        <v>34146</v>
      </c>
      <c r="V354" s="57" t="e">
        <f t="shared" si="141"/>
        <v>#REF!</v>
      </c>
      <c r="W354" s="57">
        <f t="shared" si="154"/>
        <v>0</v>
      </c>
      <c r="X354" s="50" t="e">
        <f t="shared" si="155"/>
        <v>#REF!</v>
      </c>
      <c r="Y354" s="58" t="e">
        <f t="shared" si="156"/>
        <v>#REF!</v>
      </c>
      <c r="AA354" s="28">
        <f t="shared" si="157"/>
        <v>0</v>
      </c>
      <c r="AB354" s="28">
        <f t="shared" si="158"/>
        <v>0</v>
      </c>
      <c r="AC354" s="28" t="e">
        <f t="shared" si="159"/>
        <v>#REF!</v>
      </c>
      <c r="AD354" s="55" t="e">
        <f t="shared" si="160"/>
        <v>#REF!</v>
      </c>
      <c r="AG354" s="61" t="str">
        <f t="shared" si="161"/>
        <v>345</v>
      </c>
      <c r="AH354" s="62" t="str">
        <f t="shared" si="162"/>
        <v>Windsor</v>
      </c>
      <c r="AI354" s="63">
        <f t="shared" si="163"/>
        <v>0.72110080616417782</v>
      </c>
      <c r="AJ354" s="64">
        <f t="shared" si="164"/>
        <v>72.11</v>
      </c>
      <c r="AK354" s="63">
        <f t="shared" si="165"/>
        <v>4.3299999999999998E-2</v>
      </c>
      <c r="AL354" s="57" t="e">
        <f t="shared" si="166"/>
        <v>#REF!</v>
      </c>
      <c r="AM354" s="65" t="e">
        <f t="shared" si="167"/>
        <v>#REF!</v>
      </c>
      <c r="AR354" s="49"/>
    </row>
    <row r="355" spans="1:44" ht="12.75" customHeight="1" x14ac:dyDescent="0.3">
      <c r="A355" s="48">
        <v>346</v>
      </c>
      <c r="B355" s="48" t="s">
        <v>409</v>
      </c>
      <c r="C355" s="49">
        <v>3873447100</v>
      </c>
      <c r="D355" s="49">
        <f t="shared" si="142"/>
        <v>8951594.9644811898</v>
      </c>
      <c r="E355" s="59">
        <v>871848000</v>
      </c>
      <c r="F355" s="49">
        <f t="shared" si="168"/>
        <v>9754310.9972894751</v>
      </c>
      <c r="G355" s="49">
        <f t="shared" si="143"/>
        <v>18705906</v>
      </c>
      <c r="H355" s="50">
        <v>33114976.148608558</v>
      </c>
      <c r="I355" s="51">
        <f t="shared" si="144"/>
        <v>0.56487753202823898</v>
      </c>
      <c r="J355" s="28">
        <f t="shared" si="145"/>
        <v>397379714</v>
      </c>
      <c r="K355" s="28">
        <f t="shared" si="146"/>
        <v>18705906</v>
      </c>
      <c r="L355" s="52">
        <f t="shared" si="147"/>
        <v>56.49</v>
      </c>
      <c r="M355" s="91"/>
      <c r="N355" s="53">
        <v>21215857</v>
      </c>
      <c r="O355" s="54">
        <v>3.0499999999999999E-2</v>
      </c>
      <c r="P355" s="28">
        <f t="shared" si="148"/>
        <v>21862941</v>
      </c>
      <c r="Q355" s="55">
        <f t="shared" si="149"/>
        <v>66.021309820326252</v>
      </c>
      <c r="R355" s="55">
        <f t="shared" si="150"/>
        <v>0</v>
      </c>
      <c r="S355" s="56">
        <f t="shared" si="151"/>
        <v>0</v>
      </c>
      <c r="T355" s="28">
        <f t="shared" si="152"/>
        <v>0</v>
      </c>
      <c r="U355" s="57">
        <f t="shared" si="153"/>
        <v>3157035</v>
      </c>
      <c r="V355" s="57" t="e">
        <f t="shared" si="141"/>
        <v>#REF!</v>
      </c>
      <c r="W355" s="57">
        <f t="shared" si="154"/>
        <v>0</v>
      </c>
      <c r="X355" s="50" t="e">
        <f t="shared" si="155"/>
        <v>#REF!</v>
      </c>
      <c r="Y355" s="58" t="e">
        <f t="shared" si="156"/>
        <v>#REF!</v>
      </c>
      <c r="AA355" s="28">
        <f t="shared" si="157"/>
        <v>0</v>
      </c>
      <c r="AB355" s="28">
        <f t="shared" si="158"/>
        <v>0</v>
      </c>
      <c r="AC355" s="28" t="e">
        <f t="shared" si="159"/>
        <v>#REF!</v>
      </c>
      <c r="AD355" s="55" t="e">
        <f t="shared" si="160"/>
        <v>#REF!</v>
      </c>
      <c r="AG355" s="61" t="str">
        <f t="shared" si="161"/>
        <v>346</v>
      </c>
      <c r="AH355" s="62" t="str">
        <f t="shared" si="162"/>
        <v>Winthrop</v>
      </c>
      <c r="AI355" s="63">
        <f t="shared" si="163"/>
        <v>0.56487753202823898</v>
      </c>
      <c r="AJ355" s="64">
        <f t="shared" si="164"/>
        <v>56.49</v>
      </c>
      <c r="AK355" s="63">
        <f t="shared" si="165"/>
        <v>3.0499999999999999E-2</v>
      </c>
      <c r="AL355" s="57" t="e">
        <f t="shared" si="166"/>
        <v>#REF!</v>
      </c>
      <c r="AM355" s="65" t="e">
        <f t="shared" si="167"/>
        <v>#REF!</v>
      </c>
      <c r="AR355" s="49"/>
    </row>
    <row r="356" spans="1:44" ht="12.75" customHeight="1" x14ac:dyDescent="0.3">
      <c r="A356" s="48">
        <v>347</v>
      </c>
      <c r="B356" s="48" t="s">
        <v>410</v>
      </c>
      <c r="C356" s="49">
        <v>12446872600</v>
      </c>
      <c r="D356" s="49">
        <f t="shared" si="142"/>
        <v>28764911.256874759</v>
      </c>
      <c r="E356" s="59">
        <v>2129803000</v>
      </c>
      <c r="F356" s="49">
        <f t="shared" si="168"/>
        <v>23828420.579000141</v>
      </c>
      <c r="G356" s="49">
        <f t="shared" si="143"/>
        <v>52593332</v>
      </c>
      <c r="H356" s="50">
        <v>78778792.736502036</v>
      </c>
      <c r="I356" s="51">
        <f t="shared" si="144"/>
        <v>0.66760774280856627</v>
      </c>
      <c r="J356" s="28">
        <f t="shared" si="145"/>
        <v>945345513</v>
      </c>
      <c r="K356" s="28">
        <f t="shared" si="146"/>
        <v>52593332</v>
      </c>
      <c r="L356" s="52">
        <f t="shared" si="147"/>
        <v>66.760000000000005</v>
      </c>
      <c r="M356" s="91"/>
      <c r="N356" s="53">
        <v>58307421</v>
      </c>
      <c r="O356" s="54">
        <v>7.1400000000000005E-2</v>
      </c>
      <c r="P356" s="28">
        <f t="shared" si="148"/>
        <v>62470571</v>
      </c>
      <c r="Q356" s="55">
        <f t="shared" si="149"/>
        <v>79.298715847233794</v>
      </c>
      <c r="R356" s="55">
        <f t="shared" si="150"/>
        <v>0</v>
      </c>
      <c r="S356" s="56">
        <f t="shared" si="151"/>
        <v>0</v>
      </c>
      <c r="T356" s="28">
        <f t="shared" si="152"/>
        <v>0</v>
      </c>
      <c r="U356" s="57">
        <f t="shared" si="153"/>
        <v>9877239</v>
      </c>
      <c r="V356" s="57" t="e">
        <f t="shared" si="141"/>
        <v>#REF!</v>
      </c>
      <c r="W356" s="57">
        <f t="shared" si="154"/>
        <v>0</v>
      </c>
      <c r="X356" s="50" t="e">
        <f t="shared" si="155"/>
        <v>#REF!</v>
      </c>
      <c r="Y356" s="58" t="e">
        <f t="shared" si="156"/>
        <v>#REF!</v>
      </c>
      <c r="AA356" s="28">
        <f t="shared" si="157"/>
        <v>0</v>
      </c>
      <c r="AB356" s="28">
        <f t="shared" si="158"/>
        <v>0</v>
      </c>
      <c r="AC356" s="28" t="e">
        <f t="shared" si="159"/>
        <v>#REF!</v>
      </c>
      <c r="AD356" s="55" t="e">
        <f t="shared" si="160"/>
        <v>#REF!</v>
      </c>
      <c r="AG356" s="61" t="str">
        <f t="shared" si="161"/>
        <v>347</v>
      </c>
      <c r="AH356" s="62" t="str">
        <f t="shared" si="162"/>
        <v>Woburn</v>
      </c>
      <c r="AI356" s="63">
        <f t="shared" si="163"/>
        <v>0.66760774280856627</v>
      </c>
      <c r="AJ356" s="64">
        <f t="shared" si="164"/>
        <v>66.760000000000005</v>
      </c>
      <c r="AK356" s="63">
        <f t="shared" si="165"/>
        <v>7.1400000000000005E-2</v>
      </c>
      <c r="AL356" s="57" t="e">
        <f t="shared" si="166"/>
        <v>#REF!</v>
      </c>
      <c r="AM356" s="65" t="e">
        <f t="shared" si="167"/>
        <v>#REF!</v>
      </c>
      <c r="AR356" s="49"/>
    </row>
    <row r="357" spans="1:44" ht="12.75" customHeight="1" x14ac:dyDescent="0.3">
      <c r="A357" s="48">
        <v>348</v>
      </c>
      <c r="B357" s="48" t="s">
        <v>411</v>
      </c>
      <c r="C357" s="49">
        <v>24000575900</v>
      </c>
      <c r="D357" s="49">
        <f t="shared" si="142"/>
        <v>55465694.722173586</v>
      </c>
      <c r="E357" s="59">
        <v>5285639000</v>
      </c>
      <c r="F357" s="49">
        <f t="shared" si="168"/>
        <v>59136187.300311692</v>
      </c>
      <c r="G357" s="49">
        <f t="shared" si="143"/>
        <v>114601882</v>
      </c>
      <c r="H357" s="50">
        <v>547442458.76000011</v>
      </c>
      <c r="I357" s="51">
        <f t="shared" si="144"/>
        <v>0.20934050723720299</v>
      </c>
      <c r="J357" s="28">
        <f t="shared" si="145"/>
        <v>6569309505</v>
      </c>
      <c r="K357" s="28">
        <f t="shared" si="146"/>
        <v>114601882</v>
      </c>
      <c r="L357" s="52">
        <f t="shared" si="147"/>
        <v>20.93</v>
      </c>
      <c r="M357" s="91"/>
      <c r="N357" s="53">
        <v>127670996</v>
      </c>
      <c r="O357" s="54">
        <v>5.2600000000000001E-2</v>
      </c>
      <c r="P357" s="28">
        <f t="shared" si="148"/>
        <v>134386490</v>
      </c>
      <c r="Q357" s="55">
        <f t="shared" si="149"/>
        <v>24.548057581137549</v>
      </c>
      <c r="R357" s="55">
        <f t="shared" si="150"/>
        <v>0</v>
      </c>
      <c r="S357" s="56">
        <f t="shared" si="151"/>
        <v>0</v>
      </c>
      <c r="T357" s="28">
        <f t="shared" si="152"/>
        <v>0</v>
      </c>
      <c r="U357" s="57">
        <f t="shared" si="153"/>
        <v>19784608</v>
      </c>
      <c r="V357" s="57" t="e">
        <f t="shared" si="141"/>
        <v>#REF!</v>
      </c>
      <c r="W357" s="57">
        <f t="shared" si="154"/>
        <v>0</v>
      </c>
      <c r="X357" s="50" t="e">
        <f t="shared" si="155"/>
        <v>#REF!</v>
      </c>
      <c r="Y357" s="58" t="e">
        <f t="shared" si="156"/>
        <v>#REF!</v>
      </c>
      <c r="AA357" s="28">
        <f t="shared" si="157"/>
        <v>0</v>
      </c>
      <c r="AB357" s="28">
        <f t="shared" si="158"/>
        <v>0</v>
      </c>
      <c r="AC357" s="28" t="e">
        <f t="shared" si="159"/>
        <v>#REF!</v>
      </c>
      <c r="AD357" s="55" t="e">
        <f t="shared" si="160"/>
        <v>#REF!</v>
      </c>
      <c r="AG357" s="61" t="str">
        <f t="shared" si="161"/>
        <v>348</v>
      </c>
      <c r="AH357" s="62" t="str">
        <f t="shared" si="162"/>
        <v>Worcester</v>
      </c>
      <c r="AI357" s="63">
        <f t="shared" si="163"/>
        <v>0.20934050723720299</v>
      </c>
      <c r="AJ357" s="64">
        <f t="shared" si="164"/>
        <v>20.93</v>
      </c>
      <c r="AK357" s="63">
        <f t="shared" si="165"/>
        <v>5.2600000000000001E-2</v>
      </c>
      <c r="AL357" s="57" t="e">
        <f t="shared" si="166"/>
        <v>#REF!</v>
      </c>
      <c r="AM357" s="65" t="e">
        <f t="shared" si="167"/>
        <v>#REF!</v>
      </c>
      <c r="AR357" s="49"/>
    </row>
    <row r="358" spans="1:44" ht="12.75" customHeight="1" x14ac:dyDescent="0.3">
      <c r="A358" s="48">
        <v>349</v>
      </c>
      <c r="B358" s="48" t="s">
        <v>412</v>
      </c>
      <c r="C358" s="49">
        <v>273533600</v>
      </c>
      <c r="D358" s="49">
        <f t="shared" si="142"/>
        <v>632140.29601086117</v>
      </c>
      <c r="E358" s="59">
        <v>40530000</v>
      </c>
      <c r="F358" s="49">
        <f t="shared" si="168"/>
        <v>453453.15321035596</v>
      </c>
      <c r="G358" s="49">
        <f t="shared" si="143"/>
        <v>1085593</v>
      </c>
      <c r="H358" s="50">
        <v>1728156.65</v>
      </c>
      <c r="I358" s="51">
        <f t="shared" si="144"/>
        <v>0.62817974284912192</v>
      </c>
      <c r="J358" s="28">
        <f t="shared" si="145"/>
        <v>20737880</v>
      </c>
      <c r="K358" s="28">
        <f t="shared" si="146"/>
        <v>1085593</v>
      </c>
      <c r="L358" s="52">
        <f t="shared" si="147"/>
        <v>62.82</v>
      </c>
      <c r="M358" s="91"/>
      <c r="N358" s="53">
        <v>1175020</v>
      </c>
      <c r="O358" s="54">
        <v>4.53E-2</v>
      </c>
      <c r="P358" s="28">
        <f t="shared" si="148"/>
        <v>1228248</v>
      </c>
      <c r="Q358" s="55">
        <f t="shared" si="149"/>
        <v>71.072723644583959</v>
      </c>
      <c r="R358" s="55">
        <f t="shared" si="150"/>
        <v>0</v>
      </c>
      <c r="S358" s="56">
        <f t="shared" si="151"/>
        <v>0</v>
      </c>
      <c r="T358" s="28">
        <f t="shared" si="152"/>
        <v>0</v>
      </c>
      <c r="U358" s="57">
        <f t="shared" si="153"/>
        <v>142655</v>
      </c>
      <c r="V358" s="57" t="e">
        <f t="shared" si="141"/>
        <v>#REF!</v>
      </c>
      <c r="W358" s="57">
        <f t="shared" si="154"/>
        <v>0</v>
      </c>
      <c r="X358" s="50" t="e">
        <f t="shared" si="155"/>
        <v>#REF!</v>
      </c>
      <c r="Y358" s="58" t="e">
        <f t="shared" si="156"/>
        <v>#REF!</v>
      </c>
      <c r="AA358" s="28">
        <f t="shared" si="157"/>
        <v>0</v>
      </c>
      <c r="AB358" s="28">
        <f t="shared" si="158"/>
        <v>0</v>
      </c>
      <c r="AC358" s="28" t="e">
        <f t="shared" si="159"/>
        <v>#REF!</v>
      </c>
      <c r="AD358" s="55" t="e">
        <f t="shared" si="160"/>
        <v>#REF!</v>
      </c>
      <c r="AG358" s="61" t="str">
        <f t="shared" si="161"/>
        <v>349</v>
      </c>
      <c r="AH358" s="62" t="str">
        <f t="shared" si="162"/>
        <v>Worthington</v>
      </c>
      <c r="AI358" s="63">
        <f t="shared" si="163"/>
        <v>0.62817974284912192</v>
      </c>
      <c r="AJ358" s="64">
        <f t="shared" si="164"/>
        <v>62.82</v>
      </c>
      <c r="AK358" s="63">
        <f t="shared" si="165"/>
        <v>4.53E-2</v>
      </c>
      <c r="AL358" s="57" t="e">
        <f t="shared" si="166"/>
        <v>#REF!</v>
      </c>
      <c r="AM358" s="65" t="e">
        <f t="shared" si="167"/>
        <v>#REF!</v>
      </c>
      <c r="AR358" s="49"/>
    </row>
    <row r="359" spans="1:44" ht="12.75" customHeight="1" x14ac:dyDescent="0.3">
      <c r="A359" s="48">
        <v>350</v>
      </c>
      <c r="B359" s="48" t="s">
        <v>413</v>
      </c>
      <c r="C359" s="49">
        <v>3513910100</v>
      </c>
      <c r="D359" s="49">
        <f t="shared" si="142"/>
        <v>8120699.5073715076</v>
      </c>
      <c r="E359" s="59">
        <v>930238000</v>
      </c>
      <c r="F359" s="49">
        <f t="shared" si="168"/>
        <v>10407583.378635459</v>
      </c>
      <c r="G359" s="49">
        <f t="shared" si="143"/>
        <v>18528283</v>
      </c>
      <c r="H359" s="50">
        <v>24604377.921843372</v>
      </c>
      <c r="I359" s="51">
        <f t="shared" si="144"/>
        <v>0.75304822007106664</v>
      </c>
      <c r="J359" s="28">
        <f t="shared" si="145"/>
        <v>295252535</v>
      </c>
      <c r="K359" s="28">
        <f t="shared" si="146"/>
        <v>18528283</v>
      </c>
      <c r="L359" s="52">
        <f t="shared" si="147"/>
        <v>75.3</v>
      </c>
      <c r="M359" s="91"/>
      <c r="N359" s="53">
        <v>18717306</v>
      </c>
      <c r="O359" s="54">
        <v>4.0899999999999999E-2</v>
      </c>
      <c r="P359" s="28">
        <f t="shared" si="148"/>
        <v>19482844</v>
      </c>
      <c r="Q359" s="55">
        <f t="shared" si="149"/>
        <v>79.184460838180527</v>
      </c>
      <c r="R359" s="55">
        <f t="shared" si="150"/>
        <v>0</v>
      </c>
      <c r="S359" s="56">
        <f t="shared" si="151"/>
        <v>0</v>
      </c>
      <c r="T359" s="28">
        <f t="shared" si="152"/>
        <v>0</v>
      </c>
      <c r="U359" s="57">
        <f t="shared" si="153"/>
        <v>954561</v>
      </c>
      <c r="V359" s="57" t="e">
        <f t="shared" si="141"/>
        <v>#REF!</v>
      </c>
      <c r="W359" s="57">
        <f t="shared" si="154"/>
        <v>0</v>
      </c>
      <c r="X359" s="50" t="e">
        <f t="shared" si="155"/>
        <v>#REF!</v>
      </c>
      <c r="Y359" s="58" t="e">
        <f t="shared" si="156"/>
        <v>#REF!</v>
      </c>
      <c r="AA359" s="28">
        <f t="shared" si="157"/>
        <v>0</v>
      </c>
      <c r="AB359" s="28">
        <f t="shared" si="158"/>
        <v>0</v>
      </c>
      <c r="AC359" s="28" t="e">
        <f t="shared" si="159"/>
        <v>#REF!</v>
      </c>
      <c r="AD359" s="55" t="e">
        <f t="shared" si="160"/>
        <v>#REF!</v>
      </c>
      <c r="AG359" s="61" t="str">
        <f t="shared" si="161"/>
        <v>350</v>
      </c>
      <c r="AH359" s="62" t="str">
        <f t="shared" si="162"/>
        <v>Wrentham</v>
      </c>
      <c r="AI359" s="63">
        <f t="shared" si="163"/>
        <v>0.75304822007106664</v>
      </c>
      <c r="AJ359" s="64">
        <f t="shared" si="164"/>
        <v>75.3</v>
      </c>
      <c r="AK359" s="63">
        <f t="shared" si="165"/>
        <v>4.0899999999999999E-2</v>
      </c>
      <c r="AL359" s="57" t="e">
        <f t="shared" si="166"/>
        <v>#REF!</v>
      </c>
      <c r="AM359" s="65" t="e">
        <f t="shared" si="167"/>
        <v>#REF!</v>
      </c>
      <c r="AR359" s="49"/>
    </row>
    <row r="360" spans="1:44" ht="12.75" customHeight="1" x14ac:dyDescent="0.3">
      <c r="A360" s="48">
        <v>351</v>
      </c>
      <c r="B360" s="48" t="s">
        <v>414</v>
      </c>
      <c r="C360" s="49">
        <v>10863736200</v>
      </c>
      <c r="D360" s="49">
        <f t="shared" si="142"/>
        <v>25106259.038201921</v>
      </c>
      <c r="E360" s="59">
        <v>1077901000</v>
      </c>
      <c r="F360" s="49">
        <f t="shared" si="168"/>
        <v>12059649.822319169</v>
      </c>
      <c r="G360" s="49">
        <f t="shared" si="143"/>
        <v>37165909</v>
      </c>
      <c r="H360" s="50">
        <v>43062773.602799088</v>
      </c>
      <c r="I360" s="51">
        <f t="shared" si="144"/>
        <v>0.86306352077573123</v>
      </c>
      <c r="J360" s="28">
        <f t="shared" si="145"/>
        <v>516753283</v>
      </c>
      <c r="K360" s="28">
        <f t="shared" si="146"/>
        <v>37165909</v>
      </c>
      <c r="L360" s="52">
        <f t="shared" si="147"/>
        <v>86.31</v>
      </c>
      <c r="M360" s="91"/>
      <c r="N360" s="53">
        <v>29728635</v>
      </c>
      <c r="O360" s="54">
        <v>3.2899999999999999E-2</v>
      </c>
      <c r="P360" s="28">
        <f t="shared" si="148"/>
        <v>30706707</v>
      </c>
      <c r="Q360" s="55">
        <f t="shared" si="149"/>
        <v>71.30684912038285</v>
      </c>
      <c r="R360" s="55">
        <f t="shared" si="150"/>
        <v>15.003150879617152</v>
      </c>
      <c r="S360" s="56">
        <f t="shared" si="151"/>
        <v>0.02</v>
      </c>
      <c r="T360" s="28">
        <f t="shared" si="152"/>
        <v>594573</v>
      </c>
      <c r="U360" s="57">
        <f t="shared" si="153"/>
        <v>0</v>
      </c>
      <c r="V360" s="57" t="e">
        <f t="shared" si="141"/>
        <v>#REF!</v>
      </c>
      <c r="W360" s="57">
        <f t="shared" si="154"/>
        <v>0</v>
      </c>
      <c r="X360" s="50" t="e">
        <f t="shared" si="155"/>
        <v>#REF!</v>
      </c>
      <c r="Y360" s="58" t="e">
        <f t="shared" si="156"/>
        <v>#REF!</v>
      </c>
      <c r="AA360" s="28">
        <f t="shared" si="157"/>
        <v>-6459202</v>
      </c>
      <c r="AB360" s="28">
        <f t="shared" si="158"/>
        <v>-5864629</v>
      </c>
      <c r="AC360" s="28">
        <f t="shared" si="159"/>
        <v>0</v>
      </c>
      <c r="AD360" s="55" t="e">
        <f t="shared" si="160"/>
        <v>#REF!</v>
      </c>
      <c r="AG360" s="61" t="str">
        <f t="shared" si="161"/>
        <v>351</v>
      </c>
      <c r="AH360" s="62" t="str">
        <f t="shared" si="162"/>
        <v>Yarmouth</v>
      </c>
      <c r="AI360" s="63">
        <f t="shared" si="163"/>
        <v>0.86306352077573123</v>
      </c>
      <c r="AJ360" s="64">
        <f t="shared" si="164"/>
        <v>86.31</v>
      </c>
      <c r="AK360" s="63">
        <f t="shared" si="165"/>
        <v>3.2899999999999999E-2</v>
      </c>
      <c r="AL360" s="57" t="e">
        <f t="shared" si="166"/>
        <v>#REF!</v>
      </c>
      <c r="AM360" s="65" t="e">
        <f t="shared" si="167"/>
        <v>#REF!</v>
      </c>
      <c r="AR360" s="49"/>
    </row>
    <row r="361" spans="1:44" ht="12.75" customHeight="1" x14ac:dyDescent="0.3">
      <c r="A361" s="68">
        <v>999</v>
      </c>
      <c r="B361" s="68" t="s">
        <v>415</v>
      </c>
      <c r="C361" s="69">
        <f>SUM(C10:C360)</f>
        <v>1955053248000</v>
      </c>
      <c r="D361" s="69">
        <f t="shared" ref="D361:K361" si="169">SUM(D10:D360)</f>
        <v>4518157692.1727953</v>
      </c>
      <c r="E361" s="69">
        <f t="shared" si="169"/>
        <v>403836493290</v>
      </c>
      <c r="F361" s="69">
        <f t="shared" si="169"/>
        <v>4518157692.1727915</v>
      </c>
      <c r="G361" s="69">
        <f t="shared" si="169"/>
        <v>9036315385</v>
      </c>
      <c r="H361" s="69">
        <f t="shared" si="169"/>
        <v>15314834159.408033</v>
      </c>
      <c r="I361" s="98">
        <f t="shared" si="144"/>
        <v>0.59003677682326805</v>
      </c>
      <c r="J361" s="69">
        <f t="shared" si="169"/>
        <v>183778573144</v>
      </c>
      <c r="K361" s="69">
        <f t="shared" si="169"/>
        <v>9036315385</v>
      </c>
      <c r="L361" s="70">
        <f>K361*100/H361</f>
        <v>59.00367768232681</v>
      </c>
      <c r="N361" s="69">
        <f t="shared" ref="N361" si="170">SUM(N10:N360)</f>
        <v>7972055326</v>
      </c>
      <c r="O361" s="79">
        <f>AVERAGE(O10:O360)</f>
        <v>4.30393162393162E-2</v>
      </c>
      <c r="P361" s="69">
        <f>SUM(P10:P360)</f>
        <v>8375231493</v>
      </c>
      <c r="Q361" s="90">
        <f t="shared" si="149"/>
        <v>54.687053126559803</v>
      </c>
      <c r="T361" s="69">
        <f>SUM(T10:T360)</f>
        <v>39382618</v>
      </c>
      <c r="U361" s="69">
        <f>SUM(U10:U360)</f>
        <v>785803567</v>
      </c>
      <c r="V361" s="69" t="e">
        <f>SUM(V10:V360)</f>
        <v>#REF!</v>
      </c>
      <c r="W361" s="69">
        <f>SUM(W10:W360)</f>
        <v>661182431</v>
      </c>
      <c r="X361" s="69" t="e">
        <f>SUM(X10:X360)</f>
        <v>#REF!</v>
      </c>
      <c r="Y361" s="71" t="e">
        <f t="shared" si="156"/>
        <v>#REF!</v>
      </c>
      <c r="Z361" s="72"/>
      <c r="AA361" s="69">
        <f>SUM(AA10:AA360)</f>
        <v>-1446324229</v>
      </c>
      <c r="AB361" s="69">
        <f>SUM(AB10:AB360)</f>
        <v>-746322410</v>
      </c>
      <c r="AC361" s="69" t="e">
        <f>SUM(AC10:AC360)</f>
        <v>#REF!</v>
      </c>
      <c r="AG361" s="73" t="str">
        <f t="shared" si="161"/>
        <v>999</v>
      </c>
      <c r="AH361" s="74" t="str">
        <f t="shared" si="162"/>
        <v>STATE TOTAL</v>
      </c>
      <c r="AI361" s="75">
        <f t="shared" si="163"/>
        <v>0.59003677682326805</v>
      </c>
      <c r="AJ361" s="76">
        <f t="shared" si="164"/>
        <v>59.00367768232681</v>
      </c>
      <c r="AK361" s="75">
        <f t="shared" si="165"/>
        <v>4.30393162393162E-2</v>
      </c>
      <c r="AL361" s="77" t="e">
        <f t="shared" si="166"/>
        <v>#REF!</v>
      </c>
      <c r="AM361" s="78">
        <f t="shared" si="167"/>
        <v>0</v>
      </c>
    </row>
    <row r="362" spans="1:44" ht="12.75" customHeight="1" x14ac:dyDescent="0.3">
      <c r="A362" s="68"/>
      <c r="B362" s="68"/>
      <c r="C362" s="69"/>
      <c r="D362" s="69"/>
      <c r="E362" s="69"/>
      <c r="F362" s="69"/>
      <c r="G362" s="69"/>
      <c r="H362" s="69"/>
      <c r="I362" s="69"/>
      <c r="J362" s="69"/>
      <c r="K362" s="69"/>
      <c r="L362" s="70"/>
      <c r="N362" s="69"/>
      <c r="O362" s="79"/>
      <c r="P362" s="69"/>
      <c r="T362" s="69"/>
      <c r="U362" s="69"/>
      <c r="V362" s="69"/>
      <c r="W362" s="69"/>
      <c r="X362" s="69"/>
      <c r="Y362" s="58"/>
      <c r="Z362" s="72"/>
      <c r="AA362" s="69"/>
      <c r="AB362" s="69"/>
      <c r="AC362" s="69"/>
    </row>
    <row r="363" spans="1:44" ht="12.75" customHeight="1" x14ac:dyDescent="0.3">
      <c r="A363" s="68"/>
      <c r="B363" s="68"/>
      <c r="C363" s="69"/>
      <c r="D363" s="69"/>
      <c r="E363" s="69"/>
      <c r="F363" s="69"/>
      <c r="G363" s="69"/>
      <c r="H363" s="69">
        <f>0.59*H361</f>
        <v>9035752154.0507393</v>
      </c>
      <c r="I363" s="69"/>
      <c r="J363" s="69"/>
      <c r="K363" s="69"/>
      <c r="L363" s="82"/>
      <c r="N363" s="69"/>
      <c r="O363" s="79"/>
      <c r="P363" s="69"/>
      <c r="T363" s="69"/>
      <c r="U363" s="69"/>
      <c r="V363" s="69"/>
      <c r="W363" s="69"/>
      <c r="X363" s="69"/>
      <c r="Y363" s="58"/>
      <c r="Z363" s="83"/>
      <c r="AA363" s="69"/>
      <c r="AB363" s="69"/>
      <c r="AC363" s="69"/>
      <c r="AE363" s="68"/>
    </row>
    <row r="364" spans="1:44" ht="12.75" customHeight="1" x14ac:dyDescent="0.3">
      <c r="C364" s="94">
        <f>H364/C361</f>
        <v>2.3108711139438846E-3</v>
      </c>
      <c r="D364" s="69"/>
      <c r="E364" s="94">
        <f>H364/E361</f>
        <v>1.1187389332298472E-2</v>
      </c>
      <c r="F364" s="69"/>
      <c r="G364" s="69"/>
      <c r="H364" s="69">
        <f>H363/2</f>
        <v>4517876077.0253696</v>
      </c>
      <c r="I364" s="69"/>
      <c r="J364" s="69"/>
      <c r="K364" s="69"/>
      <c r="L364" s="69"/>
      <c r="M364" s="68"/>
      <c r="N364" s="69"/>
      <c r="O364" s="69"/>
      <c r="P364" s="68"/>
      <c r="Q364" s="69"/>
      <c r="R364" s="69">
        <f>COUNTIF(R10:R360,"&gt;0")</f>
        <v>117</v>
      </c>
      <c r="S364" s="69">
        <f>COUNTIF(S10:S360,".01")</f>
        <v>16</v>
      </c>
      <c r="T364" s="69">
        <f>COUNTIF(T10:T360,"&gt;0")</f>
        <v>107</v>
      </c>
      <c r="U364" s="69">
        <f>COUNTIF(U10:U360,"&gt;0")</f>
        <v>233</v>
      </c>
      <c r="V364" s="69"/>
      <c r="W364" s="69">
        <f>COUNTIF(W10:W360,"&gt;0")</f>
        <v>30</v>
      </c>
      <c r="X364" s="84"/>
      <c r="Y364" s="67"/>
      <c r="AA364" s="68">
        <f>COUNTIF(AA10:AA360,"&lt;0")</f>
        <v>117</v>
      </c>
      <c r="AB364" s="68">
        <f>COUNTIF(AB10:AB360,"&gt;0")</f>
        <v>0</v>
      </c>
      <c r="AC364" s="68">
        <f>COUNTIF(AC10:AC360,"&gt;0")</f>
        <v>0</v>
      </c>
      <c r="AE364" s="68"/>
    </row>
    <row r="365" spans="1:44" ht="12.75" customHeight="1" x14ac:dyDescent="0.3">
      <c r="H365" s="59"/>
      <c r="I365" s="59"/>
      <c r="J365" s="69"/>
      <c r="L365" s="85"/>
      <c r="S365" s="69">
        <f>COUNTIF(S10:S360,".02")</f>
        <v>91</v>
      </c>
      <c r="U365" s="85">
        <f>U364/351</f>
        <v>0.66381766381766383</v>
      </c>
      <c r="V365" s="57"/>
      <c r="W365" s="85"/>
      <c r="AE365" s="68"/>
    </row>
    <row r="366" spans="1:44" ht="12.75" customHeight="1" x14ac:dyDescent="0.3">
      <c r="K366" s="66"/>
      <c r="N366" s="69"/>
      <c r="O366" s="69"/>
      <c r="Q366" s="87"/>
      <c r="R366" s="87"/>
      <c r="S366" s="87"/>
      <c r="T366" s="87"/>
      <c r="U366" s="88"/>
      <c r="V366" s="104"/>
      <c r="W366" s="105"/>
      <c r="X366" s="105"/>
      <c r="Y366" s="88"/>
      <c r="AB366" s="57"/>
    </row>
    <row r="367" spans="1:44" ht="12.75" customHeight="1" x14ac:dyDescent="0.3">
      <c r="H367" s="95"/>
      <c r="K367" s="57"/>
      <c r="N367" s="69"/>
      <c r="O367" s="69"/>
      <c r="Q367" s="87"/>
      <c r="R367" s="87"/>
      <c r="S367" s="87"/>
      <c r="T367" s="87"/>
      <c r="U367" s="88"/>
      <c r="V367" s="88"/>
      <c r="W367" s="88"/>
      <c r="X367" s="88"/>
      <c r="Y367" s="88"/>
    </row>
    <row r="368" spans="1:44" ht="12.75" customHeight="1" x14ac:dyDescent="0.3">
      <c r="U368" s="89"/>
      <c r="V368" s="89"/>
      <c r="W368" s="89"/>
      <c r="X368" s="89"/>
      <c r="Y368" s="88"/>
    </row>
  </sheetData>
  <sheetProtection autoFilter="0"/>
  <mergeCells count="7">
    <mergeCell ref="AG5:AM5"/>
    <mergeCell ref="AB7:AC7"/>
    <mergeCell ref="V366:X366"/>
    <mergeCell ref="C2:L2"/>
    <mergeCell ref="N2:Y2"/>
    <mergeCell ref="AA2:AD2"/>
    <mergeCell ref="I4:I6"/>
  </mergeCells>
  <pageMargins left="0.75" right="0.75" top="1" bottom="1" header="0.5" footer="0.5"/>
  <pageSetup scale="11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DEF25-52D5-4BA0-B676-8BAB11B9FE91}">
  <dimension ref="A1:Z368"/>
  <sheetViews>
    <sheetView showGridLines="0" tabSelected="1" zoomScaleNormal="100" workbookViewId="0">
      <pane xSplit="2" ySplit="9" topLeftCell="C10" activePane="bottomRight" state="frozen"/>
      <selection activeCell="D18" sqref="D18"/>
      <selection pane="topRight" activeCell="D18" sqref="D18"/>
      <selection pane="bottomLeft" activeCell="D18" sqref="D18"/>
      <selection pane="bottomRight" activeCell="W10" sqref="W10"/>
    </sheetView>
  </sheetViews>
  <sheetFormatPr defaultColWidth="9.81640625" defaultRowHeight="12.75" customHeight="1" x14ac:dyDescent="0.3"/>
  <cols>
    <col min="1" max="1" width="8.54296875" style="48" bestFit="1" customWidth="1"/>
    <col min="2" max="2" width="18.90625" style="48" customWidth="1"/>
    <col min="3" max="3" width="16.6328125" style="48" customWidth="1"/>
    <col min="4" max="4" width="10.1796875" style="48" customWidth="1"/>
    <col min="5" max="5" width="16.6328125" style="48" customWidth="1"/>
    <col min="6" max="6" width="3.81640625" style="48" customWidth="1"/>
    <col min="7" max="7" width="11" style="48" bestFit="1" customWidth="1"/>
    <col min="8" max="8" width="10.453125" style="48" bestFit="1" customWidth="1"/>
    <col min="9" max="9" width="9.81640625" style="48"/>
    <col min="10" max="10" width="16.6328125" style="48" customWidth="1"/>
    <col min="11" max="11" width="3.81640625" style="48" customWidth="1"/>
    <col min="12" max="12" width="12.36328125" style="48" bestFit="1" customWidth="1"/>
    <col min="13" max="13" width="11.81640625" style="48" bestFit="1" customWidth="1"/>
    <col min="14" max="15" width="9.81640625" style="48"/>
    <col min="16" max="16" width="11.26953125" style="86" bestFit="1" customWidth="1"/>
    <col min="17" max="17" width="9.81640625" style="48"/>
    <col min="18" max="18" width="13.7265625" style="86" customWidth="1"/>
    <col min="19" max="19" width="3" style="48" customWidth="1"/>
    <col min="20" max="20" width="11" style="48" bestFit="1" customWidth="1"/>
    <col min="21" max="21" width="10.453125" style="48" bestFit="1" customWidth="1"/>
    <col min="22" max="22" width="9.81640625" style="48"/>
    <col min="23" max="23" width="13.7265625" style="86" customWidth="1"/>
    <col min="24" max="24" width="4" style="48" customWidth="1"/>
    <col min="25" max="25" width="11" style="48" bestFit="1" customWidth="1"/>
    <col min="26" max="26" width="10.453125" style="48" bestFit="1" customWidth="1"/>
    <col min="27" max="16384" width="9.81640625" style="48"/>
  </cols>
  <sheetData>
    <row r="1" spans="1:26" s="1" customFormat="1" ht="10.5" x14ac:dyDescent="0.25">
      <c r="A1" s="1">
        <v>1</v>
      </c>
    </row>
    <row r="2" spans="1:26" s="6" customFormat="1" ht="12" x14ac:dyDescent="0.3">
      <c r="B2" s="7"/>
      <c r="C2" s="100"/>
      <c r="D2" s="100"/>
      <c r="E2" s="100"/>
      <c r="F2" s="100"/>
      <c r="G2" s="100" t="s">
        <v>429</v>
      </c>
      <c r="H2" s="100"/>
      <c r="I2" s="100"/>
      <c r="J2" s="100"/>
      <c r="K2" s="100"/>
      <c r="L2" s="100"/>
      <c r="M2" s="100"/>
      <c r="P2" s="100"/>
      <c r="Q2" s="100"/>
      <c r="R2" s="100"/>
      <c r="S2" s="100"/>
      <c r="T2" s="100" t="s">
        <v>430</v>
      </c>
      <c r="U2" s="100"/>
      <c r="V2" s="100"/>
      <c r="W2" s="100"/>
      <c r="X2" s="100"/>
      <c r="Y2" s="100"/>
      <c r="Z2" s="100"/>
    </row>
    <row r="3" spans="1:26" ht="12.75" customHeight="1" x14ac:dyDescent="0.3">
      <c r="P3" s="17"/>
      <c r="Q3" s="9"/>
      <c r="R3" s="17"/>
      <c r="S3" s="9"/>
      <c r="T3" s="9"/>
      <c r="U3" s="9"/>
      <c r="V3" s="9"/>
      <c r="W3" s="17"/>
      <c r="X3" s="9"/>
      <c r="Y3" s="9"/>
      <c r="Z3" s="9"/>
    </row>
    <row r="4" spans="1:26" s="9" customFormat="1" ht="12.75" customHeight="1" x14ac:dyDescent="0.3">
      <c r="B4" s="13"/>
      <c r="C4" s="100" t="s">
        <v>417</v>
      </c>
      <c r="E4" s="100" t="s">
        <v>418</v>
      </c>
      <c r="J4" s="100" t="s">
        <v>419</v>
      </c>
      <c r="P4" s="100" t="s">
        <v>417</v>
      </c>
      <c r="Q4" s="6"/>
      <c r="R4" s="100" t="s">
        <v>418</v>
      </c>
      <c r="S4" s="100"/>
      <c r="T4" s="6"/>
      <c r="U4" s="6"/>
      <c r="V4" s="6"/>
      <c r="W4" s="100" t="s">
        <v>419</v>
      </c>
    </row>
    <row r="5" spans="1:26" s="16" customFormat="1" ht="12.75" customHeight="1" x14ac:dyDescent="0.3">
      <c r="P5" s="9"/>
      <c r="R5" s="9"/>
      <c r="W5" s="9"/>
    </row>
    <row r="6" spans="1:26" s="16" customFormat="1" ht="12.75" customHeight="1" x14ac:dyDescent="0.3">
      <c r="C6" s="16" t="s">
        <v>11</v>
      </c>
      <c r="E6" s="16" t="s">
        <v>11</v>
      </c>
      <c r="J6" s="16" t="s">
        <v>11</v>
      </c>
      <c r="P6" s="32"/>
      <c r="R6" s="32"/>
      <c r="W6" s="32"/>
    </row>
    <row r="7" spans="1:26" s="16" customFormat="1" ht="12.75" customHeight="1" x14ac:dyDescent="0.3">
      <c r="C7" s="16" t="s">
        <v>19</v>
      </c>
      <c r="D7" s="37"/>
      <c r="E7" s="16" t="s">
        <v>19</v>
      </c>
      <c r="J7" s="16" t="s">
        <v>19</v>
      </c>
      <c r="P7" s="32" t="s">
        <v>12</v>
      </c>
      <c r="R7" s="32" t="s">
        <v>12</v>
      </c>
      <c r="W7" s="32" t="s">
        <v>12</v>
      </c>
    </row>
    <row r="8" spans="1:26" s="16" customFormat="1" ht="12.65" customHeight="1" x14ac:dyDescent="0.3">
      <c r="C8" s="16" t="s">
        <v>35</v>
      </c>
      <c r="E8" s="16" t="s">
        <v>35</v>
      </c>
      <c r="J8" s="16" t="s">
        <v>35</v>
      </c>
      <c r="P8" s="32" t="s">
        <v>19</v>
      </c>
      <c r="R8" s="32" t="s">
        <v>19</v>
      </c>
      <c r="W8" s="32" t="s">
        <v>19</v>
      </c>
    </row>
    <row r="9" spans="1:26" s="42" customFormat="1" ht="12.75" customHeight="1" x14ac:dyDescent="0.3">
      <c r="A9" s="42" t="s">
        <v>52</v>
      </c>
      <c r="B9" s="43" t="s">
        <v>53</v>
      </c>
      <c r="C9" s="32" t="s">
        <v>58</v>
      </c>
      <c r="E9" s="32" t="s">
        <v>58</v>
      </c>
      <c r="G9" s="42" t="s">
        <v>427</v>
      </c>
      <c r="H9" s="42" t="s">
        <v>428</v>
      </c>
      <c r="J9" s="32" t="s">
        <v>58</v>
      </c>
      <c r="L9" s="42" t="s">
        <v>427</v>
      </c>
      <c r="M9" s="42" t="s">
        <v>428</v>
      </c>
      <c r="P9" s="42" t="s">
        <v>420</v>
      </c>
      <c r="R9" s="42" t="s">
        <v>420</v>
      </c>
      <c r="T9" s="42" t="s">
        <v>427</v>
      </c>
      <c r="U9" s="42" t="s">
        <v>428</v>
      </c>
      <c r="W9" s="42" t="s">
        <v>420</v>
      </c>
      <c r="Y9" s="42" t="s">
        <v>427</v>
      </c>
      <c r="Z9" s="42" t="s">
        <v>428</v>
      </c>
    </row>
    <row r="10" spans="1:26" ht="12.75" customHeight="1" x14ac:dyDescent="0.3">
      <c r="A10" s="48">
        <v>1</v>
      </c>
      <c r="B10" s="48" t="s">
        <v>64</v>
      </c>
      <c r="C10" s="28">
        <v>22602702</v>
      </c>
      <c r="D10" s="91"/>
      <c r="E10" s="28">
        <v>18757794</v>
      </c>
      <c r="G10" s="96">
        <f>IF($C10&gt;E10,E10-$C10,"")</f>
        <v>-3844908</v>
      </c>
      <c r="H10" s="96" t="str">
        <f>IF($C10&gt;E10,"",E10-$C10)</f>
        <v/>
      </c>
      <c r="J10" s="28">
        <v>16107708</v>
      </c>
      <c r="L10" s="96">
        <f>IF($C10&gt;J10,J10-$C10,"")</f>
        <v>-6494994</v>
      </c>
      <c r="M10" s="96" t="str">
        <f>IF($C10&gt;J10,"",J10-$C10)</f>
        <v/>
      </c>
      <c r="P10" s="50">
        <v>20067162</v>
      </c>
      <c r="R10" s="50">
        <v>18757794</v>
      </c>
      <c r="T10" s="96">
        <f>IF(P10&gt;R10,R10-P10,"")</f>
        <v>-1309368</v>
      </c>
      <c r="U10" s="96" t="str">
        <f>IF(P10&gt;R10,"",R10-P10)</f>
        <v/>
      </c>
      <c r="W10" s="50">
        <v>16107708</v>
      </c>
      <c r="Y10" s="96">
        <f>IF(P10-W10&gt;0,W10-P10,"")</f>
        <v>-3959454</v>
      </c>
      <c r="Z10" s="96" t="str">
        <f>IF(P10-W10&gt;0,"",W10-P10)</f>
        <v/>
      </c>
    </row>
    <row r="11" spans="1:26" ht="12.75" customHeight="1" x14ac:dyDescent="0.3">
      <c r="A11" s="48">
        <v>2</v>
      </c>
      <c r="B11" s="48" t="s">
        <v>65</v>
      </c>
      <c r="C11" s="28">
        <v>47794578</v>
      </c>
      <c r="D11" s="91"/>
      <c r="E11" s="28">
        <v>45990605</v>
      </c>
      <c r="G11" s="96">
        <f>IF($C11&gt;E11,E11-$C11,"")</f>
        <v>-1803973</v>
      </c>
      <c r="H11" s="96" t="str">
        <f>IF($C11&gt;E11,"",E11-$C11)</f>
        <v/>
      </c>
      <c r="J11" s="28">
        <v>39493089</v>
      </c>
      <c r="L11" s="96">
        <f>IF($C11&gt;J11,J11-$C11,"")</f>
        <v>-8301489</v>
      </c>
      <c r="M11" s="96" t="str">
        <f>IF($C11&gt;J11,"",J11-$C11)</f>
        <v/>
      </c>
      <c r="P11" s="50">
        <v>46886192</v>
      </c>
      <c r="R11" s="50">
        <v>45990605</v>
      </c>
      <c r="T11" s="96">
        <f>IF(P11&gt;R11,R11-P11,"")</f>
        <v>-895587</v>
      </c>
      <c r="U11" s="96" t="str">
        <f>IF(P11&gt;R11,"",R11-P11)</f>
        <v/>
      </c>
      <c r="W11" s="50">
        <v>39493089</v>
      </c>
      <c r="Y11" s="96">
        <f>IF(P11-W11&gt;0,W11-P11,"")</f>
        <v>-7393103</v>
      </c>
      <c r="Z11" s="96" t="str">
        <f>IF(P11-W11&gt;0,"",W11-P11)</f>
        <v/>
      </c>
    </row>
    <row r="12" spans="1:26" ht="12.75" customHeight="1" x14ac:dyDescent="0.3">
      <c r="A12" s="48">
        <v>3</v>
      </c>
      <c r="B12" s="48" t="s">
        <v>66</v>
      </c>
      <c r="C12" s="28">
        <v>13538363</v>
      </c>
      <c r="D12" s="91"/>
      <c r="E12" s="28">
        <v>11235375</v>
      </c>
      <c r="G12" s="96">
        <f>IF($C12&gt;E12,E12-$C12,"")</f>
        <v>-2302988</v>
      </c>
      <c r="H12" s="96" t="str">
        <f>IF($C12&gt;E12,"",E12-$C12)</f>
        <v/>
      </c>
      <c r="J12" s="28">
        <v>9648050</v>
      </c>
      <c r="L12" s="96">
        <f>IF($C12&gt;J12,J12-$C12,"")</f>
        <v>-3890313</v>
      </c>
      <c r="M12" s="96" t="str">
        <f>IF($C12&gt;J12,"",J12-$C12)</f>
        <v/>
      </c>
      <c r="P12" s="50">
        <v>11886311</v>
      </c>
      <c r="R12" s="50">
        <v>11235375</v>
      </c>
      <c r="T12" s="96">
        <f>IF(P12&gt;R12,R12-P12,"")</f>
        <v>-650936</v>
      </c>
      <c r="U12" s="96" t="str">
        <f>IF(P12&gt;R12,"",R12-P12)</f>
        <v/>
      </c>
      <c r="W12" s="50">
        <v>9648050</v>
      </c>
      <c r="Y12" s="96">
        <f>IF(P12-W12&gt;0,W12-P12,"")</f>
        <v>-2238261</v>
      </c>
      <c r="Z12" s="96" t="str">
        <f>IF(P12-W12&gt;0,"",W12-P12)</f>
        <v/>
      </c>
    </row>
    <row r="13" spans="1:26" ht="12.75" customHeight="1" x14ac:dyDescent="0.3">
      <c r="A13" s="48">
        <v>4</v>
      </c>
      <c r="B13" s="48" t="s">
        <v>67</v>
      </c>
      <c r="C13" s="28">
        <v>5971331</v>
      </c>
      <c r="D13" s="91"/>
      <c r="E13" s="28">
        <v>4955558</v>
      </c>
      <c r="G13" s="96">
        <f>IF($C13&gt;E13,E13-$C13,"")</f>
        <v>-1015773</v>
      </c>
      <c r="H13" s="96" t="str">
        <f>IF($C13&gt;E13,"",E13-$C13)</f>
        <v/>
      </c>
      <c r="J13" s="28">
        <v>4255441</v>
      </c>
      <c r="L13" s="96">
        <f>IF($C13&gt;J13,J13-$C13,"")</f>
        <v>-1715890</v>
      </c>
      <c r="M13" s="96" t="str">
        <f>IF($C13&gt;J13,"",J13-$C13)</f>
        <v/>
      </c>
      <c r="P13" s="50">
        <v>5220463</v>
      </c>
      <c r="R13" s="50">
        <v>4955558</v>
      </c>
      <c r="T13" s="96">
        <f>IF(P13&gt;R13,R13-P13,"")</f>
        <v>-264905</v>
      </c>
      <c r="U13" s="96" t="str">
        <f>IF(P13&gt;R13,"",R13-P13)</f>
        <v/>
      </c>
      <c r="W13" s="50">
        <v>4255441</v>
      </c>
      <c r="Y13" s="96">
        <f>IF(P13-W13&gt;0,W13-P13,"")</f>
        <v>-965022</v>
      </c>
      <c r="Z13" s="96" t="str">
        <f>IF(P13-W13&gt;0,"",W13-P13)</f>
        <v/>
      </c>
    </row>
    <row r="14" spans="1:26" ht="12.75" customHeight="1" x14ac:dyDescent="0.3">
      <c r="A14" s="48">
        <v>5</v>
      </c>
      <c r="B14" s="48" t="s">
        <v>68</v>
      </c>
      <c r="C14" s="28">
        <v>30858407</v>
      </c>
      <c r="D14" s="91"/>
      <c r="E14" s="28">
        <v>25609134</v>
      </c>
      <c r="G14" s="96">
        <f>IF($C14&gt;E14,E14-$C14,"")</f>
        <v>-5249273</v>
      </c>
      <c r="H14" s="96" t="str">
        <f>IF($C14&gt;E14,"",E14-$C14)</f>
        <v/>
      </c>
      <c r="J14" s="28">
        <v>21991096</v>
      </c>
      <c r="L14" s="96">
        <f>IF($C14&gt;J14,J14-$C14,"")</f>
        <v>-8867311</v>
      </c>
      <c r="M14" s="96" t="str">
        <f>IF($C14&gt;J14,"",J14-$C14)</f>
        <v/>
      </c>
      <c r="P14" s="50">
        <v>28135196</v>
      </c>
      <c r="R14" s="50">
        <v>25609134</v>
      </c>
      <c r="T14" s="96">
        <f>IF(P14&gt;R14,R14-P14,"")</f>
        <v>-2526062</v>
      </c>
      <c r="U14" s="96" t="str">
        <f>IF(P14&gt;R14,"",R14-P14)</f>
        <v/>
      </c>
      <c r="W14" s="50">
        <v>21991096</v>
      </c>
      <c r="Y14" s="96">
        <f>IF(P14-W14&gt;0,W14-P14,"")</f>
        <v>-6144100</v>
      </c>
      <c r="Z14" s="96" t="str">
        <f>IF(P14-W14&gt;0,"",W14-P14)</f>
        <v/>
      </c>
    </row>
    <row r="15" spans="1:26" ht="12.75" customHeight="1" x14ac:dyDescent="0.3">
      <c r="A15" s="48">
        <v>6</v>
      </c>
      <c r="B15" s="48" t="s">
        <v>69</v>
      </c>
      <c r="C15" s="28">
        <v>253533</v>
      </c>
      <c r="D15" s="91"/>
      <c r="E15" s="28">
        <v>307313</v>
      </c>
      <c r="G15" s="96" t="str">
        <f>IF($C15&gt;E15,E15-$C15,"")</f>
        <v/>
      </c>
      <c r="H15" s="96">
        <f>IF($C15&gt;E15,"",E15-$C15)</f>
        <v>53780</v>
      </c>
      <c r="J15" s="28">
        <v>1147066</v>
      </c>
      <c r="L15" s="96" t="str">
        <f>IF($C15&gt;J15,J15-$C15,"")</f>
        <v/>
      </c>
      <c r="M15" s="96">
        <f>IF($C15&gt;J15,"",J15-$C15)</f>
        <v>893533</v>
      </c>
      <c r="P15" s="50">
        <v>253533</v>
      </c>
      <c r="R15" s="50">
        <v>307313</v>
      </c>
      <c r="T15" s="96" t="str">
        <f>IF(P15&gt;R15,R15-P15,"")</f>
        <v/>
      </c>
      <c r="U15" s="96">
        <f>IF(P15&gt;R15,"",R15-P15)</f>
        <v>53780</v>
      </c>
      <c r="W15" s="50">
        <v>1147066</v>
      </c>
      <c r="Y15" s="96" t="str">
        <f>IF(P15-W15&gt;0,W15-P15,"")</f>
        <v/>
      </c>
      <c r="Z15" s="96">
        <f>IF(P15-W15&gt;0,"",W15-P15)</f>
        <v>893533</v>
      </c>
    </row>
    <row r="16" spans="1:26" ht="12.75" customHeight="1" x14ac:dyDescent="0.3">
      <c r="A16" s="48">
        <v>7</v>
      </c>
      <c r="B16" s="48" t="s">
        <v>70</v>
      </c>
      <c r="C16" s="28">
        <v>25314672</v>
      </c>
      <c r="D16" s="91"/>
      <c r="E16" s="28">
        <v>21107045</v>
      </c>
      <c r="G16" s="96">
        <f>IF($C16&gt;E16,E16-$C16,"")</f>
        <v>-4207627</v>
      </c>
      <c r="H16" s="96" t="str">
        <f>IF($C16&gt;E16,"",E16-$C16)</f>
        <v/>
      </c>
      <c r="J16" s="28">
        <v>18125058</v>
      </c>
      <c r="L16" s="96">
        <f>IF($C16&gt;J16,J16-$C16,"")</f>
        <v>-7189614</v>
      </c>
      <c r="M16" s="96" t="str">
        <f>IF($C16&gt;J16,"",J16-$C16)</f>
        <v/>
      </c>
      <c r="P16" s="50">
        <v>22145281</v>
      </c>
      <c r="R16" s="50">
        <v>21107045</v>
      </c>
      <c r="T16" s="96">
        <f>IF(P16&gt;R16,R16-P16,"")</f>
        <v>-1038236</v>
      </c>
      <c r="U16" s="96" t="str">
        <f>IF(P16&gt;R16,"",R16-P16)</f>
        <v/>
      </c>
      <c r="W16" s="50">
        <v>18125058</v>
      </c>
      <c r="Y16" s="96">
        <f>IF(P16-W16&gt;0,W16-P16,"")</f>
        <v>-4020223</v>
      </c>
      <c r="Z16" s="96" t="str">
        <f>IF(P16-W16&gt;0,"",W16-P16)</f>
        <v/>
      </c>
    </row>
    <row r="17" spans="1:26" ht="12.75" customHeight="1" x14ac:dyDescent="0.3">
      <c r="A17" s="48">
        <v>8</v>
      </c>
      <c r="B17" s="48" t="s">
        <v>71</v>
      </c>
      <c r="C17" s="28">
        <v>24655899</v>
      </c>
      <c r="D17" s="91"/>
      <c r="E17" s="28">
        <v>21376376</v>
      </c>
      <c r="G17" s="96">
        <f>IF($C17&gt;E17,E17-$C17,"")</f>
        <v>-3279523</v>
      </c>
      <c r="H17" s="96" t="str">
        <f>IF($C17&gt;E17,"",E17-$C17)</f>
        <v/>
      </c>
      <c r="J17" s="28">
        <v>18356339</v>
      </c>
      <c r="L17" s="96">
        <f>IF($C17&gt;J17,J17-$C17,"")</f>
        <v>-6299560</v>
      </c>
      <c r="M17" s="96" t="str">
        <f>IF($C17&gt;J17,"",J17-$C17)</f>
        <v/>
      </c>
      <c r="P17" s="50">
        <v>23730903</v>
      </c>
      <c r="R17" s="50">
        <v>21376376</v>
      </c>
      <c r="T17" s="96">
        <f>IF(P17&gt;R17,R17-P17,"")</f>
        <v>-2354527</v>
      </c>
      <c r="U17" s="96" t="str">
        <f>IF(P17&gt;R17,"",R17-P17)</f>
        <v/>
      </c>
      <c r="W17" s="50">
        <v>18356339</v>
      </c>
      <c r="Y17" s="96">
        <f>IF(P17-W17&gt;0,W17-P17,"")</f>
        <v>-5374564</v>
      </c>
      <c r="Z17" s="96" t="str">
        <f>IF(P17-W17&gt;0,"",W17-P17)</f>
        <v/>
      </c>
    </row>
    <row r="18" spans="1:26" ht="12.75" customHeight="1" x14ac:dyDescent="0.3">
      <c r="A18" s="48">
        <v>9</v>
      </c>
      <c r="B18" s="48" t="s">
        <v>72</v>
      </c>
      <c r="C18" s="28">
        <v>63700293</v>
      </c>
      <c r="D18" s="91"/>
      <c r="E18" s="28">
        <v>77212477</v>
      </c>
      <c r="G18" s="96" t="str">
        <f>IF($C18&gt;E18,E18-$C18,"")</f>
        <v/>
      </c>
      <c r="H18" s="96">
        <f>IF($C18&gt;E18,"",E18-$C18)</f>
        <v>13512184</v>
      </c>
      <c r="J18" s="28">
        <v>71247721</v>
      </c>
      <c r="L18" s="96" t="str">
        <f>IF($C18&gt;J18,J18-$C18,"")</f>
        <v/>
      </c>
      <c r="M18" s="96">
        <f>IF($C18&gt;J18,"",J18-$C18)</f>
        <v>7547428</v>
      </c>
      <c r="P18" s="50">
        <v>63160179</v>
      </c>
      <c r="R18" s="50">
        <v>64379017</v>
      </c>
      <c r="T18" s="96" t="str">
        <f>IF(P18&gt;R18,R18-P18,"")</f>
        <v/>
      </c>
      <c r="U18" s="96">
        <f>IF(P18&gt;R18,"",R18-P18)</f>
        <v>1218838</v>
      </c>
      <c r="W18" s="50">
        <v>64379017</v>
      </c>
      <c r="Y18" s="96" t="str">
        <f>IF(P18-W18&gt;0,W18-P18,"")</f>
        <v/>
      </c>
      <c r="Z18" s="96">
        <f>IF(P18-W18&gt;0,"",W18-P18)</f>
        <v>1218838</v>
      </c>
    </row>
    <row r="19" spans="1:26" ht="12.75" customHeight="1" x14ac:dyDescent="0.3">
      <c r="A19" s="48">
        <v>10</v>
      </c>
      <c r="B19" s="48" t="s">
        <v>73</v>
      </c>
      <c r="C19" s="28">
        <v>70812205</v>
      </c>
      <c r="D19" s="91"/>
      <c r="E19" s="28">
        <v>85832976</v>
      </c>
      <c r="G19" s="96" t="str">
        <f>IF($C19&gt;E19,E19-$C19,"")</f>
        <v/>
      </c>
      <c r="H19" s="96">
        <f>IF($C19&gt;E19,"",E19-$C19)</f>
        <v>15020771</v>
      </c>
      <c r="J19" s="28">
        <v>78649196</v>
      </c>
      <c r="L19" s="96" t="str">
        <f>IF($C19&gt;J19,J19-$C19,"")</f>
        <v/>
      </c>
      <c r="M19" s="96">
        <f>IF($C19&gt;J19,"",J19-$C19)</f>
        <v>7836991</v>
      </c>
      <c r="P19" s="50">
        <v>65184566</v>
      </c>
      <c r="R19" s="50">
        <v>65807805</v>
      </c>
      <c r="T19" s="96" t="str">
        <f>IF(P19&gt;R19,R19-P19,"")</f>
        <v/>
      </c>
      <c r="U19" s="96">
        <f>IF(P19&gt;R19,"",R19-P19)</f>
        <v>623239</v>
      </c>
      <c r="W19" s="50">
        <v>65807805</v>
      </c>
      <c r="Y19" s="96" t="str">
        <f>IF(P19-W19&gt;0,W19-P19,"")</f>
        <v/>
      </c>
      <c r="Z19" s="96">
        <f>IF(P19-W19&gt;0,"",W19-P19)</f>
        <v>623239</v>
      </c>
    </row>
    <row r="20" spans="1:26" ht="12.75" customHeight="1" x14ac:dyDescent="0.3">
      <c r="A20" s="48">
        <v>11</v>
      </c>
      <c r="B20" s="48" t="s">
        <v>74</v>
      </c>
      <c r="C20" s="28">
        <v>7845035</v>
      </c>
      <c r="D20" s="91"/>
      <c r="E20" s="28">
        <v>6510529</v>
      </c>
      <c r="G20" s="96">
        <f>IF($C20&gt;E20,E20-$C20,"")</f>
        <v>-1334506</v>
      </c>
      <c r="H20" s="96" t="str">
        <f>IF($C20&gt;E20,"",E20-$C20)</f>
        <v/>
      </c>
      <c r="J20" s="28">
        <v>5590727</v>
      </c>
      <c r="L20" s="96">
        <f>IF($C20&gt;J20,J20-$C20,"")</f>
        <v>-2254308</v>
      </c>
      <c r="M20" s="96" t="str">
        <f>IF($C20&gt;J20,"",J20-$C20)</f>
        <v/>
      </c>
      <c r="P20" s="50">
        <v>6857568</v>
      </c>
      <c r="R20" s="50">
        <v>6510529</v>
      </c>
      <c r="T20" s="96">
        <f>IF(P20&gt;R20,R20-P20,"")</f>
        <v>-347039</v>
      </c>
      <c r="U20" s="96" t="str">
        <f>IF(P20&gt;R20,"",R20-P20)</f>
        <v/>
      </c>
      <c r="W20" s="50">
        <v>5590727</v>
      </c>
      <c r="Y20" s="96">
        <f>IF(P20-W20&gt;0,W20-P20,"")</f>
        <v>-1266841</v>
      </c>
      <c r="Z20" s="96" t="str">
        <f>IF(P20-W20&gt;0,"",W20-P20)</f>
        <v/>
      </c>
    </row>
    <row r="21" spans="1:26" ht="12.75" customHeight="1" x14ac:dyDescent="0.3">
      <c r="A21" s="48">
        <v>12</v>
      </c>
      <c r="B21" s="48" t="s">
        <v>75</v>
      </c>
      <c r="C21" s="28">
        <v>3798701</v>
      </c>
      <c r="D21" s="91"/>
      <c r="E21" s="28">
        <v>3152511</v>
      </c>
      <c r="G21" s="96">
        <f>IF($C21&gt;E21,E21-$C21,"")</f>
        <v>-646190</v>
      </c>
      <c r="H21" s="96" t="str">
        <f>IF($C21&gt;E21,"",E21-$C21)</f>
        <v/>
      </c>
      <c r="J21" s="28">
        <v>2707126</v>
      </c>
      <c r="L21" s="96">
        <f>IF($C21&gt;J21,J21-$C21,"")</f>
        <v>-1091575</v>
      </c>
      <c r="M21" s="96" t="str">
        <f>IF($C21&gt;J21,"",J21-$C21)</f>
        <v/>
      </c>
      <c r="P21" s="50">
        <v>3299800</v>
      </c>
      <c r="R21" s="50">
        <v>3152511</v>
      </c>
      <c r="T21" s="96">
        <f>IF(P21&gt;R21,R21-P21,"")</f>
        <v>-147289</v>
      </c>
      <c r="U21" s="96" t="str">
        <f>IF(P21&gt;R21,"",R21-P21)</f>
        <v/>
      </c>
      <c r="W21" s="50">
        <v>2707126</v>
      </c>
      <c r="Y21" s="96">
        <f>IF(P21-W21&gt;0,W21-P21,"")</f>
        <v>-592674</v>
      </c>
      <c r="Z21" s="96" t="str">
        <f>IF(P21-W21&gt;0,"",W21-P21)</f>
        <v/>
      </c>
    </row>
    <row r="22" spans="1:26" ht="12.75" customHeight="1" x14ac:dyDescent="0.3">
      <c r="A22" s="48">
        <v>13</v>
      </c>
      <c r="B22" s="48" t="s">
        <v>76</v>
      </c>
      <c r="C22" s="28">
        <v>1988084</v>
      </c>
      <c r="D22" s="91"/>
      <c r="E22" s="28">
        <v>1827856</v>
      </c>
      <c r="G22" s="96">
        <f>IF($C22&gt;E22,E22-$C22,"")</f>
        <v>-160228</v>
      </c>
      <c r="H22" s="96" t="str">
        <f>IF($C22&gt;E22,"",E22-$C22)</f>
        <v/>
      </c>
      <c r="J22" s="28">
        <v>1569618</v>
      </c>
      <c r="L22" s="96">
        <f>IF($C22&gt;J22,J22-$C22,"")</f>
        <v>-418466</v>
      </c>
      <c r="M22" s="96" t="str">
        <f>IF($C22&gt;J22,"",J22-$C22)</f>
        <v/>
      </c>
      <c r="P22" s="50">
        <v>1826488</v>
      </c>
      <c r="R22" s="50">
        <v>1809276</v>
      </c>
      <c r="T22" s="96">
        <f>IF(P22&gt;R22,R22-P22,"")</f>
        <v>-17212</v>
      </c>
      <c r="U22" s="96" t="str">
        <f>IF(P22&gt;R22,"",R22-P22)</f>
        <v/>
      </c>
      <c r="W22" s="50">
        <v>1569618</v>
      </c>
      <c r="Y22" s="96">
        <f>IF(P22-W22&gt;0,W22-P22,"")</f>
        <v>-256870</v>
      </c>
      <c r="Z22" s="96" t="str">
        <f>IF(P22-W22&gt;0,"",W22-P22)</f>
        <v/>
      </c>
    </row>
    <row r="23" spans="1:26" ht="12.75" customHeight="1" x14ac:dyDescent="0.3">
      <c r="A23" s="48">
        <v>14</v>
      </c>
      <c r="B23" s="48" t="s">
        <v>77</v>
      </c>
      <c r="C23" s="28">
        <v>33516587</v>
      </c>
      <c r="D23" s="91"/>
      <c r="E23" s="28">
        <v>27890622</v>
      </c>
      <c r="G23" s="96">
        <f>IF($C23&gt;E23,E23-$C23,"")</f>
        <v>-5625965</v>
      </c>
      <c r="H23" s="96" t="str">
        <f>IF($C23&gt;E23,"",E23-$C23)</f>
        <v/>
      </c>
      <c r="J23" s="28">
        <v>23950256</v>
      </c>
      <c r="L23" s="96">
        <f>IF($C23&gt;J23,J23-$C23,"")</f>
        <v>-9566331</v>
      </c>
      <c r="M23" s="96" t="str">
        <f>IF($C23&gt;J23,"",J23-$C23)</f>
        <v/>
      </c>
      <c r="P23" s="50">
        <v>29572693</v>
      </c>
      <c r="R23" s="50">
        <v>27890622</v>
      </c>
      <c r="T23" s="96">
        <f>IF(P23&gt;R23,R23-P23,"")</f>
        <v>-1682071</v>
      </c>
      <c r="U23" s="96" t="str">
        <f>IF(P23&gt;R23,"",R23-P23)</f>
        <v/>
      </c>
      <c r="W23" s="50">
        <v>23950256</v>
      </c>
      <c r="Y23" s="96">
        <f>IF(P23-W23&gt;0,W23-P23,"")</f>
        <v>-5622437</v>
      </c>
      <c r="Z23" s="96" t="str">
        <f>IF(P23-W23&gt;0,"",W23-P23)</f>
        <v/>
      </c>
    </row>
    <row r="24" spans="1:26" ht="12.75" customHeight="1" x14ac:dyDescent="0.3">
      <c r="A24" s="48">
        <v>15</v>
      </c>
      <c r="B24" s="48" t="s">
        <v>78</v>
      </c>
      <c r="C24" s="28">
        <v>9341266</v>
      </c>
      <c r="D24" s="91"/>
      <c r="E24" s="28">
        <v>7752238</v>
      </c>
      <c r="G24" s="96">
        <f>IF($C24&gt;E24,E24-$C24,"")</f>
        <v>-1589028</v>
      </c>
      <c r="H24" s="96" t="str">
        <f>IF($C24&gt;E24,"",E24-$C24)</f>
        <v/>
      </c>
      <c r="J24" s="28">
        <v>6657008</v>
      </c>
      <c r="L24" s="96">
        <f>IF($C24&gt;J24,J24-$C24,"")</f>
        <v>-2684258</v>
      </c>
      <c r="M24" s="96" t="str">
        <f>IF($C24&gt;J24,"",J24-$C24)</f>
        <v/>
      </c>
      <c r="P24" s="50">
        <v>4588298</v>
      </c>
      <c r="R24" s="50">
        <v>4588298</v>
      </c>
      <c r="T24" s="96" t="str">
        <f>IF(P24&gt;R24,R24-P24,"")</f>
        <v/>
      </c>
      <c r="U24" s="96">
        <f>IF(P24&gt;R24,"",R24-P24)</f>
        <v>0</v>
      </c>
      <c r="W24" s="50">
        <v>4544783</v>
      </c>
      <c r="Y24" s="96">
        <f>IF(P24-W24&gt;0,W24-P24,"")</f>
        <v>-43515</v>
      </c>
      <c r="Z24" s="96" t="str">
        <f>IF(P24-W24&gt;0,"",W24-P24)</f>
        <v/>
      </c>
    </row>
    <row r="25" spans="1:26" ht="12.75" customHeight="1" x14ac:dyDescent="0.3">
      <c r="A25" s="48">
        <v>16</v>
      </c>
      <c r="B25" s="48" t="s">
        <v>79</v>
      </c>
      <c r="C25" s="28">
        <v>54079260</v>
      </c>
      <c r="D25" s="91"/>
      <c r="E25" s="28">
        <v>44879927</v>
      </c>
      <c r="G25" s="96">
        <f>IF($C25&gt;E25,E25-$C25,"")</f>
        <v>-9199333</v>
      </c>
      <c r="H25" s="96" t="str">
        <f>IF($C25&gt;E25,"",E25-$C25)</f>
        <v/>
      </c>
      <c r="J25" s="28">
        <v>38539326</v>
      </c>
      <c r="L25" s="96">
        <f>IF($C25&gt;J25,J25-$C25,"")</f>
        <v>-15539934</v>
      </c>
      <c r="M25" s="96" t="str">
        <f>IF($C25&gt;J25,"",J25-$C25)</f>
        <v/>
      </c>
      <c r="P25" s="50">
        <v>48491403</v>
      </c>
      <c r="R25" s="50">
        <v>44879927</v>
      </c>
      <c r="T25" s="96">
        <f>IF(P25&gt;R25,R25-P25,"")</f>
        <v>-3611476</v>
      </c>
      <c r="U25" s="96" t="str">
        <f>IF(P25&gt;R25,"",R25-P25)</f>
        <v/>
      </c>
      <c r="W25" s="50">
        <v>38539326</v>
      </c>
      <c r="Y25" s="96">
        <f>IF(P25-W25&gt;0,W25-P25,"")</f>
        <v>-9952077</v>
      </c>
      <c r="Z25" s="96" t="str">
        <f>IF(P25-W25&gt;0,"",W25-P25)</f>
        <v/>
      </c>
    </row>
    <row r="26" spans="1:26" ht="12.75" customHeight="1" x14ac:dyDescent="0.3">
      <c r="A26" s="48">
        <v>17</v>
      </c>
      <c r="B26" s="48" t="s">
        <v>80</v>
      </c>
      <c r="C26" s="28">
        <v>22223737</v>
      </c>
      <c r="D26" s="91"/>
      <c r="E26" s="28">
        <v>18443294</v>
      </c>
      <c r="G26" s="96">
        <f>IF($C26&gt;E26,E26-$C26,"")</f>
        <v>-3780443</v>
      </c>
      <c r="H26" s="96" t="str">
        <f>IF($C26&gt;E26,"",E26-$C26)</f>
        <v/>
      </c>
      <c r="J26" s="28">
        <v>15837640</v>
      </c>
      <c r="L26" s="96">
        <f>IF($C26&gt;J26,J26-$C26,"")</f>
        <v>-6386097</v>
      </c>
      <c r="M26" s="96" t="str">
        <f>IF($C26&gt;J26,"",J26-$C26)</f>
        <v/>
      </c>
      <c r="P26" s="50">
        <v>20335505</v>
      </c>
      <c r="R26" s="50">
        <v>18443294</v>
      </c>
      <c r="T26" s="96">
        <f>IF(P26&gt;R26,R26-P26,"")</f>
        <v>-1892211</v>
      </c>
      <c r="U26" s="96" t="str">
        <f>IF(P26&gt;R26,"",R26-P26)</f>
        <v/>
      </c>
      <c r="W26" s="50">
        <v>15837640</v>
      </c>
      <c r="Y26" s="96">
        <f>IF(P26-W26&gt;0,W26-P26,"")</f>
        <v>-4497865</v>
      </c>
      <c r="Z26" s="96" t="str">
        <f>IF(P26-W26&gt;0,"",W26-P26)</f>
        <v/>
      </c>
    </row>
    <row r="27" spans="1:26" ht="12.75" customHeight="1" x14ac:dyDescent="0.3">
      <c r="A27" s="48">
        <v>18</v>
      </c>
      <c r="B27" s="48" t="s">
        <v>81</v>
      </c>
      <c r="C27" s="28">
        <v>7728740</v>
      </c>
      <c r="D27" s="91"/>
      <c r="E27" s="28">
        <v>6414017</v>
      </c>
      <c r="G27" s="96">
        <f>IF($C27&gt;E27,E27-$C27,"")</f>
        <v>-1314723</v>
      </c>
      <c r="H27" s="96" t="str">
        <f>IF($C27&gt;E27,"",E27-$C27)</f>
        <v/>
      </c>
      <c r="J27" s="28">
        <v>5507850</v>
      </c>
      <c r="L27" s="96">
        <f>IF($C27&gt;J27,J27-$C27,"")</f>
        <v>-2220890</v>
      </c>
      <c r="M27" s="96" t="str">
        <f>IF($C27&gt;J27,"",J27-$C27)</f>
        <v/>
      </c>
      <c r="P27" s="50">
        <v>6667407</v>
      </c>
      <c r="R27" s="50">
        <v>6414017</v>
      </c>
      <c r="T27" s="96">
        <f>IF(P27&gt;R27,R27-P27,"")</f>
        <v>-253390</v>
      </c>
      <c r="U27" s="96" t="str">
        <f>IF(P27&gt;R27,"",R27-P27)</f>
        <v/>
      </c>
      <c r="W27" s="50">
        <v>5507850</v>
      </c>
      <c r="Y27" s="96">
        <f>IF(P27-W27&gt;0,W27-P27,"")</f>
        <v>-1159557</v>
      </c>
      <c r="Z27" s="96" t="str">
        <f>IF(P27-W27&gt;0,"",W27-P27)</f>
        <v/>
      </c>
    </row>
    <row r="28" spans="1:26" ht="12.75" customHeight="1" x14ac:dyDescent="0.3">
      <c r="A28" s="48">
        <v>19</v>
      </c>
      <c r="B28" s="48" t="s">
        <v>82</v>
      </c>
      <c r="C28" s="28">
        <v>12518475</v>
      </c>
      <c r="D28" s="91"/>
      <c r="E28" s="28">
        <v>10388978</v>
      </c>
      <c r="G28" s="96">
        <f>IF($C28&gt;E28,E28-$C28,"")</f>
        <v>-2129497</v>
      </c>
      <c r="H28" s="96" t="str">
        <f>IF($C28&gt;E28,"",E28-$C28)</f>
        <v/>
      </c>
      <c r="J28" s="28">
        <v>8921232</v>
      </c>
      <c r="L28" s="96">
        <f>IF($C28&gt;J28,J28-$C28,"")</f>
        <v>-3597243</v>
      </c>
      <c r="M28" s="96" t="str">
        <f>IF($C28&gt;J28,"",J28-$C28)</f>
        <v/>
      </c>
      <c r="P28" s="50">
        <v>11440441</v>
      </c>
      <c r="R28" s="50">
        <v>10388978</v>
      </c>
      <c r="T28" s="96">
        <f>IF(P28&gt;R28,R28-P28,"")</f>
        <v>-1051463</v>
      </c>
      <c r="U28" s="96" t="str">
        <f>IF(P28&gt;R28,"",R28-P28)</f>
        <v/>
      </c>
      <c r="W28" s="50">
        <v>8921232</v>
      </c>
      <c r="Y28" s="96">
        <f>IF(P28-W28&gt;0,W28-P28,"")</f>
        <v>-2519209</v>
      </c>
      <c r="Z28" s="96" t="str">
        <f>IF(P28-W28&gt;0,"",W28-P28)</f>
        <v/>
      </c>
    </row>
    <row r="29" spans="1:26" ht="12.75" customHeight="1" x14ac:dyDescent="0.3">
      <c r="A29" s="48">
        <v>20</v>
      </c>
      <c r="B29" s="48" t="s">
        <v>83</v>
      </c>
      <c r="C29" s="28">
        <v>78832789</v>
      </c>
      <c r="D29" s="91"/>
      <c r="E29" s="28">
        <v>95554895</v>
      </c>
      <c r="G29" s="96" t="str">
        <f>IF($C29&gt;E29,E29-$C29,"")</f>
        <v/>
      </c>
      <c r="H29" s="96">
        <f>IF($C29&gt;E29,"",E29-$C29)</f>
        <v>16722106</v>
      </c>
      <c r="J29" s="28">
        <v>89408416</v>
      </c>
      <c r="L29" s="96" t="str">
        <f>IF($C29&gt;J29,J29-$C29,"")</f>
        <v/>
      </c>
      <c r="M29" s="96">
        <f>IF($C29&gt;J29,"",J29-$C29)</f>
        <v>10575627</v>
      </c>
      <c r="P29" s="50">
        <v>71663919</v>
      </c>
      <c r="R29" s="50">
        <v>71663919</v>
      </c>
      <c r="T29" s="96" t="str">
        <f>IF(P29&gt;R29,R29-P29,"")</f>
        <v/>
      </c>
      <c r="U29" s="96">
        <f>IF(P29&gt;R29,"",R29-P29)</f>
        <v>0</v>
      </c>
      <c r="W29" s="50">
        <v>71663919</v>
      </c>
      <c r="Y29" s="96" t="str">
        <f>IF(P29-W29&gt;0,W29-P29,"")</f>
        <v/>
      </c>
      <c r="Z29" s="96">
        <f>IF(P29-W29&gt;0,"",W29-P29)</f>
        <v>0</v>
      </c>
    </row>
    <row r="30" spans="1:26" ht="12.75" customHeight="1" x14ac:dyDescent="0.3">
      <c r="A30" s="48">
        <v>21</v>
      </c>
      <c r="B30" s="48" t="s">
        <v>84</v>
      </c>
      <c r="C30" s="28">
        <v>5436135</v>
      </c>
      <c r="D30" s="91"/>
      <c r="E30" s="28">
        <v>4511403</v>
      </c>
      <c r="G30" s="96">
        <f>IF($C30&gt;E30,E30-$C30,"")</f>
        <v>-924732</v>
      </c>
      <c r="H30" s="96" t="str">
        <f>IF($C30&gt;E30,"",E30-$C30)</f>
        <v/>
      </c>
      <c r="J30" s="28">
        <v>3874036</v>
      </c>
      <c r="L30" s="96">
        <f>IF($C30&gt;J30,J30-$C30,"")</f>
        <v>-1562099</v>
      </c>
      <c r="M30" s="96" t="str">
        <f>IF($C30&gt;J30,"",J30-$C30)</f>
        <v/>
      </c>
      <c r="P30" s="50">
        <v>4597430</v>
      </c>
      <c r="R30" s="50">
        <v>4510670</v>
      </c>
      <c r="T30" s="96">
        <f>IF(P30&gt;R30,R30-P30,"")</f>
        <v>-86760</v>
      </c>
      <c r="U30" s="96" t="str">
        <f>IF(P30&gt;R30,"",R30-P30)</f>
        <v/>
      </c>
      <c r="W30" s="50">
        <v>3874036</v>
      </c>
      <c r="Y30" s="96">
        <f>IF(P30-W30&gt;0,W30-P30,"")</f>
        <v>-723394</v>
      </c>
      <c r="Z30" s="96" t="str">
        <f>IF(P30-W30&gt;0,"",W30-P30)</f>
        <v/>
      </c>
    </row>
    <row r="31" spans="1:26" ht="12.75" customHeight="1" x14ac:dyDescent="0.3">
      <c r="A31" s="48">
        <v>22</v>
      </c>
      <c r="B31" s="48" t="s">
        <v>85</v>
      </c>
      <c r="C31" s="28">
        <v>2565038</v>
      </c>
      <c r="D31" s="91"/>
      <c r="E31" s="28">
        <v>2966774</v>
      </c>
      <c r="G31" s="96" t="str">
        <f>IF($C31&gt;E31,E31-$C31,"")</f>
        <v/>
      </c>
      <c r="H31" s="96">
        <f>IF($C31&gt;E31,"",E31-$C31)</f>
        <v>401736</v>
      </c>
      <c r="J31" s="28">
        <v>2547630</v>
      </c>
      <c r="L31" s="96">
        <f>IF($C31&gt;J31,J31-$C31,"")</f>
        <v>-17408</v>
      </c>
      <c r="M31" s="96" t="str">
        <f>IF($C31&gt;J31,"",J31-$C31)</f>
        <v/>
      </c>
      <c r="P31" s="50">
        <v>2470246</v>
      </c>
      <c r="R31" s="50">
        <v>2493723</v>
      </c>
      <c r="T31" s="96" t="str">
        <f>IF(P31&gt;R31,R31-P31,"")</f>
        <v/>
      </c>
      <c r="U31" s="96">
        <f>IF(P31&gt;R31,"",R31-P31)</f>
        <v>23477</v>
      </c>
      <c r="W31" s="50">
        <v>2470246</v>
      </c>
      <c r="Y31" s="96" t="str">
        <f>IF(P31-W31&gt;0,W31-P31,"")</f>
        <v/>
      </c>
      <c r="Z31" s="96">
        <f>IF(P31-W31&gt;0,"",W31-P31)</f>
        <v>0</v>
      </c>
    </row>
    <row r="32" spans="1:26" ht="12.75" customHeight="1" x14ac:dyDescent="0.3">
      <c r="A32" s="48">
        <v>23</v>
      </c>
      <c r="B32" s="48" t="s">
        <v>86</v>
      </c>
      <c r="C32" s="28">
        <v>29836902</v>
      </c>
      <c r="D32" s="91"/>
      <c r="E32" s="28">
        <v>32872518</v>
      </c>
      <c r="G32" s="96" t="str">
        <f>IF($C32&gt;E32,E32-$C32,"")</f>
        <v/>
      </c>
      <c r="H32" s="96">
        <f>IF($C32&gt;E32,"",E32-$C32)</f>
        <v>3035616</v>
      </c>
      <c r="J32" s="28">
        <v>28228314</v>
      </c>
      <c r="L32" s="96">
        <f>IF($C32&gt;J32,J32-$C32,"")</f>
        <v>-1608588</v>
      </c>
      <c r="M32" s="96" t="str">
        <f>IF($C32&gt;J32,"",J32-$C32)</f>
        <v/>
      </c>
      <c r="P32" s="50">
        <v>29836902</v>
      </c>
      <c r="R32" s="50">
        <v>31404294</v>
      </c>
      <c r="T32" s="96" t="str">
        <f>IF(P32&gt;R32,R32-P32,"")</f>
        <v/>
      </c>
      <c r="U32" s="96">
        <f>IF(P32&gt;R32,"",R32-P32)</f>
        <v>1567392</v>
      </c>
      <c r="W32" s="50">
        <v>28228314</v>
      </c>
      <c r="Y32" s="96">
        <f>IF(P32-W32&gt;0,W32-P32,"")</f>
        <v>-1608588</v>
      </c>
      <c r="Z32" s="96" t="str">
        <f>IF(P32-W32&gt;0,"",W32-P32)</f>
        <v/>
      </c>
    </row>
    <row r="33" spans="1:26" ht="12.75" customHeight="1" x14ac:dyDescent="0.3">
      <c r="A33" s="48">
        <v>24</v>
      </c>
      <c r="B33" s="48" t="s">
        <v>87</v>
      </c>
      <c r="C33" s="28">
        <v>18043242</v>
      </c>
      <c r="D33" s="91"/>
      <c r="E33" s="28">
        <v>14973936</v>
      </c>
      <c r="G33" s="96">
        <f>IF($C33&gt;E33,E33-$C33,"")</f>
        <v>-3069306</v>
      </c>
      <c r="H33" s="96" t="str">
        <f>IF($C33&gt;E33,"",E33-$C33)</f>
        <v/>
      </c>
      <c r="J33" s="28">
        <v>12858430</v>
      </c>
      <c r="L33" s="96">
        <f>IF($C33&gt;J33,J33-$C33,"")</f>
        <v>-5184812</v>
      </c>
      <c r="M33" s="96" t="str">
        <f>IF($C33&gt;J33,"",J33-$C33)</f>
        <v/>
      </c>
      <c r="P33" s="50">
        <v>16369427</v>
      </c>
      <c r="R33" s="50">
        <v>14973936</v>
      </c>
      <c r="T33" s="96">
        <f>IF(P33&gt;R33,R33-P33,"")</f>
        <v>-1395491</v>
      </c>
      <c r="U33" s="96" t="str">
        <f>IF(P33&gt;R33,"",R33-P33)</f>
        <v/>
      </c>
      <c r="W33" s="50">
        <v>12858430</v>
      </c>
      <c r="Y33" s="96">
        <f>IF(P33-W33&gt;0,W33-P33,"")</f>
        <v>-3510997</v>
      </c>
      <c r="Z33" s="96" t="str">
        <f>IF(P33-W33&gt;0,"",W33-P33)</f>
        <v/>
      </c>
    </row>
    <row r="34" spans="1:26" ht="12.75" customHeight="1" x14ac:dyDescent="0.3">
      <c r="A34" s="48">
        <v>25</v>
      </c>
      <c r="B34" s="48" t="s">
        <v>88</v>
      </c>
      <c r="C34" s="28">
        <v>25221307</v>
      </c>
      <c r="D34" s="91"/>
      <c r="E34" s="28">
        <v>20930952</v>
      </c>
      <c r="G34" s="96">
        <f>IF($C34&gt;E34,E34-$C34,"")</f>
        <v>-4290355</v>
      </c>
      <c r="H34" s="96" t="str">
        <f>IF($C34&gt;E34,"",E34-$C34)</f>
        <v/>
      </c>
      <c r="J34" s="28">
        <v>17973844</v>
      </c>
      <c r="L34" s="96">
        <f>IF($C34&gt;J34,J34-$C34,"")</f>
        <v>-7247463</v>
      </c>
      <c r="M34" s="96" t="str">
        <f>IF($C34&gt;J34,"",J34-$C34)</f>
        <v/>
      </c>
      <c r="P34" s="50">
        <v>23512048</v>
      </c>
      <c r="R34" s="50">
        <v>20930952</v>
      </c>
      <c r="T34" s="96">
        <f>IF(P34&gt;R34,R34-P34,"")</f>
        <v>-2581096</v>
      </c>
      <c r="U34" s="96" t="str">
        <f>IF(P34&gt;R34,"",R34-P34)</f>
        <v/>
      </c>
      <c r="W34" s="50">
        <v>17973844</v>
      </c>
      <c r="Y34" s="96">
        <f>IF(P34-W34&gt;0,W34-P34,"")</f>
        <v>-5538204</v>
      </c>
      <c r="Z34" s="96" t="str">
        <f>IF(P34-W34&gt;0,"",W34-P34)</f>
        <v/>
      </c>
    </row>
    <row r="35" spans="1:26" ht="12.75" customHeight="1" x14ac:dyDescent="0.3">
      <c r="A35" s="48">
        <v>26</v>
      </c>
      <c r="B35" s="48" t="s">
        <v>89</v>
      </c>
      <c r="C35" s="28">
        <v>51047305</v>
      </c>
      <c r="D35" s="91"/>
      <c r="E35" s="28">
        <v>61875521</v>
      </c>
      <c r="G35" s="96" t="str">
        <f>IF($C35&gt;E35,E35-$C35,"")</f>
        <v/>
      </c>
      <c r="H35" s="96">
        <f>IF($C35&gt;E35,"",E35-$C35)</f>
        <v>10828216</v>
      </c>
      <c r="J35" s="28">
        <v>65158256</v>
      </c>
      <c r="L35" s="96" t="str">
        <f>IF($C35&gt;J35,J35-$C35,"")</f>
        <v/>
      </c>
      <c r="M35" s="96">
        <f>IF($C35&gt;J35,"",J35-$C35)</f>
        <v>14110951</v>
      </c>
      <c r="P35" s="50">
        <v>49876878</v>
      </c>
      <c r="R35" s="50">
        <v>50834667</v>
      </c>
      <c r="T35" s="96" t="str">
        <f>IF(P35&gt;R35,R35-P35,"")</f>
        <v/>
      </c>
      <c r="U35" s="96">
        <f>IF(P35&gt;R35,"",R35-P35)</f>
        <v>957789</v>
      </c>
      <c r="W35" s="50">
        <v>50834667</v>
      </c>
      <c r="Y35" s="96" t="str">
        <f>IF(P35-W35&gt;0,W35-P35,"")</f>
        <v/>
      </c>
      <c r="Z35" s="96">
        <f>IF(P35-W35&gt;0,"",W35-P35)</f>
        <v>957789</v>
      </c>
    </row>
    <row r="36" spans="1:26" ht="12.75" customHeight="1" x14ac:dyDescent="0.3">
      <c r="A36" s="48">
        <v>27</v>
      </c>
      <c r="B36" s="48" t="s">
        <v>90</v>
      </c>
      <c r="C36" s="28">
        <v>9595805</v>
      </c>
      <c r="D36" s="91"/>
      <c r="E36" s="28">
        <v>7963479</v>
      </c>
      <c r="G36" s="96">
        <f>IF($C36&gt;E36,E36-$C36,"")</f>
        <v>-1632326</v>
      </c>
      <c r="H36" s="96" t="str">
        <f>IF($C36&gt;E36,"",E36-$C36)</f>
        <v/>
      </c>
      <c r="J36" s="28">
        <v>6838405</v>
      </c>
      <c r="L36" s="96">
        <f>IF($C36&gt;J36,J36-$C36,"")</f>
        <v>-2757400</v>
      </c>
      <c r="M36" s="96" t="str">
        <f>IF($C36&gt;J36,"",J36-$C36)</f>
        <v/>
      </c>
      <c r="P36" s="50">
        <v>8838498</v>
      </c>
      <c r="R36" s="50">
        <v>7963479</v>
      </c>
      <c r="T36" s="96">
        <f>IF(P36&gt;R36,R36-P36,"")</f>
        <v>-875019</v>
      </c>
      <c r="U36" s="96" t="str">
        <f>IF(P36&gt;R36,"",R36-P36)</f>
        <v/>
      </c>
      <c r="W36" s="50">
        <v>6838405</v>
      </c>
      <c r="Y36" s="96">
        <f>IF(P36-W36&gt;0,W36-P36,"")</f>
        <v>-2000093</v>
      </c>
      <c r="Z36" s="96" t="str">
        <f>IF(P36-W36&gt;0,"",W36-P36)</f>
        <v/>
      </c>
    </row>
    <row r="37" spans="1:26" ht="12.75" customHeight="1" x14ac:dyDescent="0.3">
      <c r="A37" s="48">
        <v>28</v>
      </c>
      <c r="B37" s="48" t="s">
        <v>91</v>
      </c>
      <c r="C37" s="28">
        <v>5496245</v>
      </c>
      <c r="D37" s="91"/>
      <c r="E37" s="28">
        <v>5822397</v>
      </c>
      <c r="G37" s="96" t="str">
        <f>IF($C37&gt;E37,E37-$C37,"")</f>
        <v/>
      </c>
      <c r="H37" s="96">
        <f>IF($C37&gt;E37,"",E37-$C37)</f>
        <v>326152</v>
      </c>
      <c r="J37" s="28">
        <v>4999813</v>
      </c>
      <c r="L37" s="96">
        <f>IF($C37&gt;J37,J37-$C37,"")</f>
        <v>-496432</v>
      </c>
      <c r="M37" s="96" t="str">
        <f>IF($C37&gt;J37,"",J37-$C37)</f>
        <v/>
      </c>
      <c r="P37" s="50">
        <v>4671891</v>
      </c>
      <c r="R37" s="50">
        <v>4671891</v>
      </c>
      <c r="T37" s="96" t="str">
        <f>IF(P37&gt;R37,R37-P37,"")</f>
        <v/>
      </c>
      <c r="U37" s="96">
        <f>IF(P37&gt;R37,"",R37-P37)</f>
        <v>0</v>
      </c>
      <c r="W37" s="50">
        <v>4628403</v>
      </c>
      <c r="Y37" s="96">
        <f>IF(P37-W37&gt;0,W37-P37,"")</f>
        <v>-43488</v>
      </c>
      <c r="Z37" s="96" t="str">
        <f>IF(P37-W37&gt;0,"",W37-P37)</f>
        <v/>
      </c>
    </row>
    <row r="38" spans="1:26" ht="12.75" customHeight="1" x14ac:dyDescent="0.3">
      <c r="A38" s="48">
        <v>29</v>
      </c>
      <c r="B38" s="48" t="s">
        <v>92</v>
      </c>
      <c r="C38" s="28">
        <v>2324693</v>
      </c>
      <c r="D38" s="91"/>
      <c r="E38" s="28">
        <v>1929244</v>
      </c>
      <c r="G38" s="96">
        <f>IF($C38&gt;E38,E38-$C38,"")</f>
        <v>-395449</v>
      </c>
      <c r="H38" s="96" t="str">
        <f>IF($C38&gt;E38,"",E38-$C38)</f>
        <v/>
      </c>
      <c r="J38" s="28">
        <v>1656682</v>
      </c>
      <c r="L38" s="96">
        <f>IF($C38&gt;J38,J38-$C38,"")</f>
        <v>-668011</v>
      </c>
      <c r="M38" s="96" t="str">
        <f>IF($C38&gt;J38,"",J38-$C38)</f>
        <v/>
      </c>
      <c r="P38" s="50">
        <v>2163661</v>
      </c>
      <c r="R38" s="50">
        <v>1929244</v>
      </c>
      <c r="T38" s="96">
        <f>IF(P38&gt;R38,R38-P38,"")</f>
        <v>-234417</v>
      </c>
      <c r="U38" s="96" t="str">
        <f>IF(P38&gt;R38,"",R38-P38)</f>
        <v/>
      </c>
      <c r="W38" s="50">
        <v>1656682</v>
      </c>
      <c r="Y38" s="96">
        <f>IF(P38-W38&gt;0,W38-P38,"")</f>
        <v>-506979</v>
      </c>
      <c r="Z38" s="96" t="str">
        <f>IF(P38-W38&gt;0,"",W38-P38)</f>
        <v/>
      </c>
    </row>
    <row r="39" spans="1:26" ht="12.75" customHeight="1" x14ac:dyDescent="0.3">
      <c r="A39" s="48">
        <v>30</v>
      </c>
      <c r="B39" s="48" t="s">
        <v>93</v>
      </c>
      <c r="C39" s="28">
        <v>56468188</v>
      </c>
      <c r="D39" s="91"/>
      <c r="E39" s="28">
        <v>64413722</v>
      </c>
      <c r="G39" s="96" t="str">
        <f>IF($C39&gt;E39,E39-$C39,"")</f>
        <v/>
      </c>
      <c r="H39" s="96">
        <f>IF($C39&gt;E39,"",E39-$C39)</f>
        <v>7945534</v>
      </c>
      <c r="J39" s="28">
        <v>55313402</v>
      </c>
      <c r="L39" s="96">
        <f>IF($C39&gt;J39,J39-$C39,"")</f>
        <v>-1154786</v>
      </c>
      <c r="M39" s="96" t="str">
        <f>IF($C39&gt;J39,"",J39-$C39)</f>
        <v/>
      </c>
      <c r="P39" s="50">
        <v>55061848</v>
      </c>
      <c r="R39" s="50">
        <v>55584852</v>
      </c>
      <c r="T39" s="96" t="str">
        <f>IF(P39&gt;R39,R39-P39,"")</f>
        <v/>
      </c>
      <c r="U39" s="96">
        <f>IF(P39&gt;R39,"",R39-P39)</f>
        <v>523004</v>
      </c>
      <c r="W39" s="50">
        <v>54538844</v>
      </c>
      <c r="Y39" s="96">
        <f>IF(P39-W39&gt;0,W39-P39,"")</f>
        <v>-523004</v>
      </c>
      <c r="Z39" s="96" t="str">
        <f>IF(P39-W39&gt;0,"",W39-P39)</f>
        <v/>
      </c>
    </row>
    <row r="40" spans="1:26" ht="12.75" customHeight="1" x14ac:dyDescent="0.3">
      <c r="A40" s="48">
        <v>31</v>
      </c>
      <c r="B40" s="48" t="s">
        <v>94</v>
      </c>
      <c r="C40" s="28">
        <v>64651634</v>
      </c>
      <c r="D40" s="91"/>
      <c r="E40" s="28">
        <v>57703735</v>
      </c>
      <c r="G40" s="96">
        <f>IF($C40&gt;E40,E40-$C40,"")</f>
        <v>-6947899</v>
      </c>
      <c r="H40" s="96" t="str">
        <f>IF($C40&gt;E40,"",E40-$C40)</f>
        <v/>
      </c>
      <c r="J40" s="28">
        <v>49551396</v>
      </c>
      <c r="L40" s="96">
        <f>IF($C40&gt;J40,J40-$C40,"")</f>
        <v>-15100238</v>
      </c>
      <c r="M40" s="96" t="str">
        <f>IF($C40&gt;J40,"",J40-$C40)</f>
        <v/>
      </c>
      <c r="P40" s="50">
        <v>62721749</v>
      </c>
      <c r="R40" s="50">
        <v>57703735</v>
      </c>
      <c r="T40" s="96">
        <f>IF(P40&gt;R40,R40-P40,"")</f>
        <v>-5018014</v>
      </c>
      <c r="U40" s="96" t="str">
        <f>IF(P40&gt;R40,"",R40-P40)</f>
        <v/>
      </c>
      <c r="W40" s="50">
        <v>49551396</v>
      </c>
      <c r="Y40" s="96">
        <f>IF(P40-W40&gt;0,W40-P40,"")</f>
        <v>-13170353</v>
      </c>
      <c r="Z40" s="96" t="str">
        <f>IF(P40-W40&gt;0,"",W40-P40)</f>
        <v/>
      </c>
    </row>
    <row r="41" spans="1:26" ht="12.75" customHeight="1" x14ac:dyDescent="0.3">
      <c r="A41" s="48">
        <v>32</v>
      </c>
      <c r="B41" s="48" t="s">
        <v>95</v>
      </c>
      <c r="C41" s="28">
        <v>10506895</v>
      </c>
      <c r="D41" s="91"/>
      <c r="E41" s="28">
        <v>8719585</v>
      </c>
      <c r="G41" s="96">
        <f>IF($C41&gt;E41,E41-$C41,"")</f>
        <v>-1787310</v>
      </c>
      <c r="H41" s="96" t="str">
        <f>IF($C41&gt;E41,"",E41-$C41)</f>
        <v/>
      </c>
      <c r="J41" s="28">
        <v>7487689</v>
      </c>
      <c r="L41" s="96">
        <f>IF($C41&gt;J41,J41-$C41,"")</f>
        <v>-3019206</v>
      </c>
      <c r="M41" s="96" t="str">
        <f>IF($C41&gt;J41,"",J41-$C41)</f>
        <v/>
      </c>
      <c r="P41" s="50">
        <v>9742397</v>
      </c>
      <c r="R41" s="50">
        <v>8719585</v>
      </c>
      <c r="T41" s="96">
        <f>IF(P41&gt;R41,R41-P41,"")</f>
        <v>-1022812</v>
      </c>
      <c r="U41" s="96" t="str">
        <f>IF(P41&gt;R41,"",R41-P41)</f>
        <v/>
      </c>
      <c r="W41" s="50">
        <v>7487689</v>
      </c>
      <c r="Y41" s="96">
        <f>IF(P41-W41&gt;0,W41-P41,"")</f>
        <v>-2254708</v>
      </c>
      <c r="Z41" s="96" t="str">
        <f>IF(P41-W41&gt;0,"",W41-P41)</f>
        <v/>
      </c>
    </row>
    <row r="42" spans="1:26" ht="12.75" customHeight="1" x14ac:dyDescent="0.3">
      <c r="A42" s="48">
        <v>33</v>
      </c>
      <c r="B42" s="48" t="s">
        <v>96</v>
      </c>
      <c r="C42" s="28">
        <v>1411283</v>
      </c>
      <c r="D42" s="91"/>
      <c r="E42" s="28">
        <v>1381943</v>
      </c>
      <c r="G42" s="96">
        <f>IF($C42&gt;E42,E42-$C42,"")</f>
        <v>-29340</v>
      </c>
      <c r="H42" s="96" t="str">
        <f>IF($C42&gt;E42,"",E42-$C42)</f>
        <v/>
      </c>
      <c r="J42" s="28">
        <v>1186703</v>
      </c>
      <c r="L42" s="96">
        <f>IF($C42&gt;J42,J42-$C42,"")</f>
        <v>-224580</v>
      </c>
      <c r="M42" s="96" t="str">
        <f>IF($C42&gt;J42,"",J42-$C42)</f>
        <v/>
      </c>
      <c r="P42" s="50">
        <v>1248664</v>
      </c>
      <c r="R42" s="50">
        <v>1248664</v>
      </c>
      <c r="T42" s="96" t="str">
        <f>IF(P42&gt;R42,R42-P42,"")</f>
        <v/>
      </c>
      <c r="U42" s="96">
        <f>IF(P42&gt;R42,"",R42-P42)</f>
        <v>0</v>
      </c>
      <c r="W42" s="50">
        <v>1186703</v>
      </c>
      <c r="Y42" s="96">
        <f>IF(P42-W42&gt;0,W42-P42,"")</f>
        <v>-61961</v>
      </c>
      <c r="Z42" s="96" t="str">
        <f>IF(P42-W42&gt;0,"",W42-P42)</f>
        <v/>
      </c>
    </row>
    <row r="43" spans="1:26" ht="12.75" customHeight="1" x14ac:dyDescent="0.3">
      <c r="A43" s="48">
        <v>34</v>
      </c>
      <c r="B43" s="48" t="s">
        <v>97</v>
      </c>
      <c r="C43" s="28">
        <v>11760734</v>
      </c>
      <c r="D43" s="91"/>
      <c r="E43" s="28">
        <v>11401921</v>
      </c>
      <c r="G43" s="96">
        <f>IF($C43&gt;E43,E43-$C43,"")</f>
        <v>-358813</v>
      </c>
      <c r="H43" s="96" t="str">
        <f>IF($C43&gt;E43,"",E43-$C43)</f>
        <v/>
      </c>
      <c r="J43" s="28">
        <v>9791066</v>
      </c>
      <c r="L43" s="96">
        <f>IF($C43&gt;J43,J43-$C43,"")</f>
        <v>-1969668</v>
      </c>
      <c r="M43" s="96" t="str">
        <f>IF($C43&gt;J43,"",J43-$C43)</f>
        <v/>
      </c>
      <c r="P43" s="50">
        <v>11488854</v>
      </c>
      <c r="R43" s="50">
        <v>11378459</v>
      </c>
      <c r="T43" s="96">
        <f>IF(P43&gt;R43,R43-P43,"")</f>
        <v>-110395</v>
      </c>
      <c r="U43" s="96" t="str">
        <f>IF(P43&gt;R43,"",R43-P43)</f>
        <v/>
      </c>
      <c r="W43" s="50">
        <v>9791066</v>
      </c>
      <c r="Y43" s="96">
        <f>IF(P43-W43&gt;0,W43-P43,"")</f>
        <v>-1697788</v>
      </c>
      <c r="Z43" s="96" t="str">
        <f>IF(P43-W43&gt;0,"",W43-P43)</f>
        <v/>
      </c>
    </row>
    <row r="44" spans="1:26" ht="12.75" customHeight="1" x14ac:dyDescent="0.3">
      <c r="A44" s="48">
        <v>35</v>
      </c>
      <c r="B44" s="48" t="s">
        <v>98</v>
      </c>
      <c r="C44" s="28">
        <v>1007222540</v>
      </c>
      <c r="D44" s="91"/>
      <c r="E44" s="28">
        <v>1220060089</v>
      </c>
      <c r="G44" s="96" t="str">
        <f>IF($C44&gt;E44,E44-$C44,"")</f>
        <v/>
      </c>
      <c r="H44" s="96">
        <f>IF($C44&gt;E44,"",E44-$C44)</f>
        <v>212837549</v>
      </c>
      <c r="J44" s="28">
        <v>1047690956</v>
      </c>
      <c r="L44" s="96" t="str">
        <f>IF($C44&gt;J44,J44-$C44,"")</f>
        <v/>
      </c>
      <c r="M44" s="96">
        <f>IF($C44&gt;J44,"",J44-$C44)</f>
        <v>40468416</v>
      </c>
      <c r="P44" s="50">
        <v>1007222540</v>
      </c>
      <c r="R44" s="50">
        <v>1049403304</v>
      </c>
      <c r="T44" s="96" t="str">
        <f>IF(P44&gt;R44,R44-P44,"")</f>
        <v/>
      </c>
      <c r="U44" s="96">
        <f>IF(P44&gt;R44,"",R44-P44)</f>
        <v>42180764</v>
      </c>
      <c r="W44" s="50">
        <v>1030495136</v>
      </c>
      <c r="Y44" s="96" t="str">
        <f>IF(P44-W44&gt;0,W44-P44,"")</f>
        <v/>
      </c>
      <c r="Z44" s="96">
        <f>IF(P44-W44&gt;0,"",W44-P44)</f>
        <v>23272596</v>
      </c>
    </row>
    <row r="45" spans="1:26" ht="12.75" customHeight="1" x14ac:dyDescent="0.3">
      <c r="A45" s="48">
        <v>36</v>
      </c>
      <c r="B45" s="48" t="s">
        <v>99</v>
      </c>
      <c r="C45" s="28">
        <v>23723062</v>
      </c>
      <c r="D45" s="91"/>
      <c r="E45" s="28">
        <v>28755226</v>
      </c>
      <c r="G45" s="96" t="str">
        <f>IF($C45&gt;E45,E45-$C45,"")</f>
        <v/>
      </c>
      <c r="H45" s="96">
        <f>IF($C45&gt;E45,"",E45-$C45)</f>
        <v>5032164</v>
      </c>
      <c r="J45" s="28">
        <v>29803619</v>
      </c>
      <c r="L45" s="96" t="str">
        <f>IF($C45&gt;J45,J45-$C45,"")</f>
        <v/>
      </c>
      <c r="M45" s="96">
        <f>IF($C45&gt;J45,"",J45-$C45)</f>
        <v>6080557</v>
      </c>
      <c r="P45" s="50">
        <v>23649457</v>
      </c>
      <c r="R45" s="50">
        <v>24103643</v>
      </c>
      <c r="T45" s="96" t="str">
        <f>IF(P45&gt;R45,R45-P45,"")</f>
        <v/>
      </c>
      <c r="U45" s="96">
        <f>IF(P45&gt;R45,"",R45-P45)</f>
        <v>454186</v>
      </c>
      <c r="W45" s="50">
        <v>24103643</v>
      </c>
      <c r="Y45" s="96" t="str">
        <f>IF(P45-W45&gt;0,W45-P45,"")</f>
        <v/>
      </c>
      <c r="Z45" s="96">
        <f>IF(P45-W45&gt;0,"",W45-P45)</f>
        <v>454186</v>
      </c>
    </row>
    <row r="46" spans="1:26" ht="12.75" customHeight="1" x14ac:dyDescent="0.3">
      <c r="A46" s="48">
        <v>37</v>
      </c>
      <c r="B46" s="48" t="s">
        <v>100</v>
      </c>
      <c r="C46" s="28">
        <v>9875323</v>
      </c>
      <c r="D46" s="91"/>
      <c r="E46" s="28">
        <v>10663580</v>
      </c>
      <c r="G46" s="96" t="str">
        <f>IF($C46&gt;E46,E46-$C46,"")</f>
        <v/>
      </c>
      <c r="H46" s="96">
        <f>IF($C46&gt;E46,"",E46-$C46)</f>
        <v>788257</v>
      </c>
      <c r="J46" s="28">
        <v>9157037</v>
      </c>
      <c r="L46" s="96">
        <f>IF($C46&gt;J46,J46-$C46,"")</f>
        <v>-718286</v>
      </c>
      <c r="M46" s="96" t="str">
        <f>IF($C46&gt;J46,"",J46-$C46)</f>
        <v/>
      </c>
      <c r="P46" s="50">
        <v>9294138</v>
      </c>
      <c r="R46" s="50">
        <v>9383359</v>
      </c>
      <c r="T46" s="96" t="str">
        <f>IF(P46&gt;R46,R46-P46,"")</f>
        <v/>
      </c>
      <c r="U46" s="96">
        <f>IF(P46&gt;R46,"",R46-P46)</f>
        <v>89221</v>
      </c>
      <c r="W46" s="50">
        <v>9157037</v>
      </c>
      <c r="Y46" s="96">
        <f>IF(P46-W46&gt;0,W46-P46,"")</f>
        <v>-137101</v>
      </c>
      <c r="Z46" s="96" t="str">
        <f>IF(P46-W46&gt;0,"",W46-P46)</f>
        <v/>
      </c>
    </row>
    <row r="47" spans="1:26" ht="12.75" customHeight="1" x14ac:dyDescent="0.3">
      <c r="A47" s="48">
        <v>38</v>
      </c>
      <c r="B47" s="48" t="s">
        <v>101</v>
      </c>
      <c r="C47" s="28">
        <v>14763362</v>
      </c>
      <c r="D47" s="91"/>
      <c r="E47" s="28">
        <v>17894984</v>
      </c>
      <c r="G47" s="96" t="str">
        <f>IF($C47&gt;E47,E47-$C47,"")</f>
        <v/>
      </c>
      <c r="H47" s="96">
        <f>IF($C47&gt;E47,"",E47-$C47)</f>
        <v>3131622</v>
      </c>
      <c r="J47" s="28">
        <v>19043667</v>
      </c>
      <c r="L47" s="96" t="str">
        <f>IF($C47&gt;J47,J47-$C47,"")</f>
        <v/>
      </c>
      <c r="M47" s="96">
        <f>IF($C47&gt;J47,"",J47-$C47)</f>
        <v>4280305</v>
      </c>
      <c r="P47" s="50">
        <v>14343137</v>
      </c>
      <c r="R47" s="50">
        <v>14619338</v>
      </c>
      <c r="T47" s="96" t="str">
        <f>IF(P47&gt;R47,R47-P47,"")</f>
        <v/>
      </c>
      <c r="U47" s="96">
        <f>IF(P47&gt;R47,"",R47-P47)</f>
        <v>276201</v>
      </c>
      <c r="W47" s="50">
        <v>14619338</v>
      </c>
      <c r="Y47" s="96" t="str">
        <f>IF(P47-W47&gt;0,W47-P47,"")</f>
        <v/>
      </c>
      <c r="Z47" s="96">
        <f>IF(P47-W47&gt;0,"",W47-P47)</f>
        <v>276201</v>
      </c>
    </row>
    <row r="48" spans="1:26" ht="12.75" customHeight="1" x14ac:dyDescent="0.3">
      <c r="A48" s="48">
        <v>39</v>
      </c>
      <c r="B48" s="48" t="s">
        <v>102</v>
      </c>
      <c r="C48" s="28">
        <v>7078635</v>
      </c>
      <c r="D48" s="91"/>
      <c r="E48" s="28">
        <v>8580164</v>
      </c>
      <c r="G48" s="96" t="str">
        <f>IF($C48&gt;E48,E48-$C48,"")</f>
        <v/>
      </c>
      <c r="H48" s="96">
        <f>IF($C48&gt;E48,"",E48-$C48)</f>
        <v>1501529</v>
      </c>
      <c r="J48" s="28">
        <v>7490817</v>
      </c>
      <c r="L48" s="96" t="str">
        <f>IF($C48&gt;J48,J48-$C48,"")</f>
        <v/>
      </c>
      <c r="M48" s="96">
        <f>IF($C48&gt;J48,"",J48-$C48)</f>
        <v>412182</v>
      </c>
      <c r="P48" s="50">
        <v>7078635</v>
      </c>
      <c r="R48" s="50">
        <v>7402146</v>
      </c>
      <c r="T48" s="96" t="str">
        <f>IF(P48&gt;R48,R48-P48,"")</f>
        <v/>
      </c>
      <c r="U48" s="96">
        <f>IF(P48&gt;R48,"",R48-P48)</f>
        <v>323511</v>
      </c>
      <c r="W48" s="50">
        <v>7332688</v>
      </c>
      <c r="Y48" s="96" t="str">
        <f>IF(P48-W48&gt;0,W48-P48,"")</f>
        <v/>
      </c>
      <c r="Z48" s="96">
        <f>IF(P48-W48&gt;0,"",W48-P48)</f>
        <v>254053</v>
      </c>
    </row>
    <row r="49" spans="1:26" ht="12.75" customHeight="1" x14ac:dyDescent="0.3">
      <c r="A49" s="48">
        <v>40</v>
      </c>
      <c r="B49" s="48" t="s">
        <v>103</v>
      </c>
      <c r="C49" s="28">
        <v>65141933</v>
      </c>
      <c r="D49" s="91"/>
      <c r="E49" s="28">
        <v>54060748</v>
      </c>
      <c r="G49" s="96">
        <f>IF($C49&gt;E49,E49-$C49,"")</f>
        <v>-11081185</v>
      </c>
      <c r="H49" s="96" t="str">
        <f>IF($C49&gt;E49,"",E49-$C49)</f>
        <v/>
      </c>
      <c r="J49" s="28">
        <v>46423088</v>
      </c>
      <c r="L49" s="96">
        <f>IF($C49&gt;J49,J49-$C49,"")</f>
        <v>-18718845</v>
      </c>
      <c r="M49" s="96" t="str">
        <f>IF($C49&gt;J49,"",J49-$C49)</f>
        <v/>
      </c>
      <c r="P49" s="50">
        <v>60575029</v>
      </c>
      <c r="R49" s="50">
        <v>54060748</v>
      </c>
      <c r="T49" s="96">
        <f>IF(P49&gt;R49,R49-P49,"")</f>
        <v>-6514281</v>
      </c>
      <c r="U49" s="96" t="str">
        <f>IF(P49&gt;R49,"",R49-P49)</f>
        <v/>
      </c>
      <c r="W49" s="50">
        <v>46423088</v>
      </c>
      <c r="Y49" s="96">
        <f>IF(P49-W49&gt;0,W49-P49,"")</f>
        <v>-14151941</v>
      </c>
      <c r="Z49" s="96" t="str">
        <f>IF(P49-W49&gt;0,"",W49-P49)</f>
        <v/>
      </c>
    </row>
    <row r="50" spans="1:26" ht="12.75" customHeight="1" x14ac:dyDescent="0.3">
      <c r="A50" s="48">
        <v>41</v>
      </c>
      <c r="B50" s="48" t="s">
        <v>104</v>
      </c>
      <c r="C50" s="28">
        <v>12714345</v>
      </c>
      <c r="D50" s="91"/>
      <c r="E50" s="28">
        <v>15411327</v>
      </c>
      <c r="G50" s="96" t="str">
        <f>IF($C50&gt;E50,E50-$C50,"")</f>
        <v/>
      </c>
      <c r="H50" s="96">
        <f>IF($C50&gt;E50,"",E50-$C50)</f>
        <v>2696982</v>
      </c>
      <c r="J50" s="28">
        <v>22403575</v>
      </c>
      <c r="L50" s="96" t="str">
        <f>IF($C50&gt;J50,J50-$C50,"")</f>
        <v/>
      </c>
      <c r="M50" s="96">
        <f>IF($C50&gt;J50,"",J50-$C50)</f>
        <v>9689230</v>
      </c>
      <c r="P50" s="50">
        <v>12714345</v>
      </c>
      <c r="R50" s="50">
        <v>13203196</v>
      </c>
      <c r="T50" s="96" t="str">
        <f>IF(P50&gt;R50,R50-P50,"")</f>
        <v/>
      </c>
      <c r="U50" s="96">
        <f>IF(P50&gt;R50,"",R50-P50)</f>
        <v>488851</v>
      </c>
      <c r="W50" s="50">
        <v>13203196</v>
      </c>
      <c r="Y50" s="96" t="str">
        <f>IF(P50-W50&gt;0,W50-P50,"")</f>
        <v/>
      </c>
      <c r="Z50" s="96">
        <f>IF(P50-W50&gt;0,"",W50-P50)</f>
        <v>488851</v>
      </c>
    </row>
    <row r="51" spans="1:26" ht="12.75" customHeight="1" x14ac:dyDescent="0.3">
      <c r="A51" s="48">
        <v>42</v>
      </c>
      <c r="B51" s="48" t="s">
        <v>105</v>
      </c>
      <c r="C51" s="28">
        <v>35906194</v>
      </c>
      <c r="D51" s="91"/>
      <c r="E51" s="28">
        <v>29798252</v>
      </c>
      <c r="G51" s="96">
        <f>IF($C51&gt;E51,E51-$C51,"")</f>
        <v>-6107942</v>
      </c>
      <c r="H51" s="96" t="str">
        <f>IF($C51&gt;E51,"",E51-$C51)</f>
        <v/>
      </c>
      <c r="J51" s="28">
        <v>25588378</v>
      </c>
      <c r="L51" s="96">
        <f>IF($C51&gt;J51,J51-$C51,"")</f>
        <v>-10317816</v>
      </c>
      <c r="M51" s="96" t="str">
        <f>IF($C51&gt;J51,"",J51-$C51)</f>
        <v/>
      </c>
      <c r="P51" s="50">
        <v>31204071</v>
      </c>
      <c r="R51" s="50">
        <v>29798252</v>
      </c>
      <c r="T51" s="96">
        <f>IF(P51&gt;R51,R51-P51,"")</f>
        <v>-1405819</v>
      </c>
      <c r="U51" s="96" t="str">
        <f>IF(P51&gt;R51,"",R51-P51)</f>
        <v/>
      </c>
      <c r="W51" s="50">
        <v>25588378</v>
      </c>
      <c r="Y51" s="96">
        <f>IF(P51-W51&gt;0,W51-P51,"")</f>
        <v>-5615693</v>
      </c>
      <c r="Z51" s="96" t="str">
        <f>IF(P51-W51&gt;0,"",W51-P51)</f>
        <v/>
      </c>
    </row>
    <row r="52" spans="1:26" ht="12.75" customHeight="1" x14ac:dyDescent="0.3">
      <c r="A52" s="48">
        <v>43</v>
      </c>
      <c r="B52" s="48" t="s">
        <v>106</v>
      </c>
      <c r="C52" s="28">
        <v>4615296</v>
      </c>
      <c r="D52" s="91"/>
      <c r="E52" s="28">
        <v>3830196</v>
      </c>
      <c r="G52" s="96">
        <f>IF($C52&gt;E52,E52-$C52,"")</f>
        <v>-785100</v>
      </c>
      <c r="H52" s="96" t="str">
        <f>IF($C52&gt;E52,"",E52-$C52)</f>
        <v/>
      </c>
      <c r="J52" s="28">
        <v>3289069</v>
      </c>
      <c r="L52" s="96">
        <f>IF($C52&gt;J52,J52-$C52,"")</f>
        <v>-1326227</v>
      </c>
      <c r="M52" s="96" t="str">
        <f>IF($C52&gt;J52,"",J52-$C52)</f>
        <v/>
      </c>
      <c r="P52" s="50">
        <v>4267845</v>
      </c>
      <c r="R52" s="50">
        <v>3830196</v>
      </c>
      <c r="T52" s="96">
        <f>IF(P52&gt;R52,R52-P52,"")</f>
        <v>-437649</v>
      </c>
      <c r="U52" s="96" t="str">
        <f>IF(P52&gt;R52,"",R52-P52)</f>
        <v/>
      </c>
      <c r="W52" s="50">
        <v>3289069</v>
      </c>
      <c r="Y52" s="96">
        <f>IF(P52-W52&gt;0,W52-P52,"")</f>
        <v>-978776</v>
      </c>
      <c r="Z52" s="96" t="str">
        <f>IF(P52-W52&gt;0,"",W52-P52)</f>
        <v/>
      </c>
    </row>
    <row r="53" spans="1:26" ht="12.75" customHeight="1" x14ac:dyDescent="0.3">
      <c r="A53" s="48">
        <v>44</v>
      </c>
      <c r="B53" s="48" t="s">
        <v>107</v>
      </c>
      <c r="C53" s="28">
        <v>85106549</v>
      </c>
      <c r="D53" s="91"/>
      <c r="E53" s="28">
        <v>70629216</v>
      </c>
      <c r="G53" s="96">
        <f>IF($C53&gt;E53,E53-$C53,"")</f>
        <v>-14477333</v>
      </c>
      <c r="H53" s="96" t="str">
        <f>IF($C53&gt;E53,"",E53-$C53)</f>
        <v/>
      </c>
      <c r="J53" s="28">
        <v>60650775</v>
      </c>
      <c r="L53" s="96">
        <f>IF($C53&gt;J53,J53-$C53,"")</f>
        <v>-24455774</v>
      </c>
      <c r="M53" s="96" t="str">
        <f>IF($C53&gt;J53,"",J53-$C53)</f>
        <v/>
      </c>
      <c r="P53" s="50">
        <v>67105015</v>
      </c>
      <c r="R53" s="50">
        <v>66478568</v>
      </c>
      <c r="T53" s="96">
        <f>IF(P53&gt;R53,R53-P53,"")</f>
        <v>-626447</v>
      </c>
      <c r="U53" s="96" t="str">
        <f>IF(P53&gt;R53,"",R53-P53)</f>
        <v/>
      </c>
      <c r="W53" s="50">
        <v>60650775</v>
      </c>
      <c r="Y53" s="96">
        <f>IF(P53-W53&gt;0,W53-P53,"")</f>
        <v>-6454240</v>
      </c>
      <c r="Z53" s="96" t="str">
        <f>IF(P53-W53&gt;0,"",W53-P53)</f>
        <v/>
      </c>
    </row>
    <row r="54" spans="1:26" ht="12.75" customHeight="1" x14ac:dyDescent="0.3">
      <c r="A54" s="48">
        <v>45</v>
      </c>
      <c r="B54" s="48" t="s">
        <v>108</v>
      </c>
      <c r="C54" s="28">
        <v>3310327</v>
      </c>
      <c r="D54" s="91"/>
      <c r="E54" s="28">
        <v>2747213</v>
      </c>
      <c r="G54" s="96">
        <f>IF($C54&gt;E54,E54-$C54,"")</f>
        <v>-563114</v>
      </c>
      <c r="H54" s="96" t="str">
        <f>IF($C54&gt;E54,"",E54-$C54)</f>
        <v/>
      </c>
      <c r="J54" s="28">
        <v>2359089</v>
      </c>
      <c r="L54" s="96">
        <f>IF($C54&gt;J54,J54-$C54,"")</f>
        <v>-951238</v>
      </c>
      <c r="M54" s="96" t="str">
        <f>IF($C54&gt;J54,"",J54-$C54)</f>
        <v/>
      </c>
      <c r="P54" s="50">
        <v>2989795</v>
      </c>
      <c r="R54" s="50">
        <v>2747213</v>
      </c>
      <c r="T54" s="96">
        <f>IF(P54&gt;R54,R54-P54,"")</f>
        <v>-242582</v>
      </c>
      <c r="U54" s="96" t="str">
        <f>IF(P54&gt;R54,"",R54-P54)</f>
        <v/>
      </c>
      <c r="W54" s="50">
        <v>2359089</v>
      </c>
      <c r="Y54" s="96">
        <f>IF(P54-W54&gt;0,W54-P54,"")</f>
        <v>-630706</v>
      </c>
      <c r="Z54" s="96" t="str">
        <f>IF(P54-W54&gt;0,"",W54-P54)</f>
        <v/>
      </c>
    </row>
    <row r="55" spans="1:26" ht="12.75" customHeight="1" x14ac:dyDescent="0.3">
      <c r="A55" s="48">
        <v>46</v>
      </c>
      <c r="B55" s="48" t="s">
        <v>109</v>
      </c>
      <c r="C55" s="28">
        <v>78632534</v>
      </c>
      <c r="D55" s="91"/>
      <c r="E55" s="28">
        <v>95312163</v>
      </c>
      <c r="G55" s="96" t="str">
        <f>IF($C55&gt;E55,E55-$C55,"")</f>
        <v/>
      </c>
      <c r="H55" s="96">
        <f>IF($C55&gt;E55,"",E55-$C55)</f>
        <v>16679629</v>
      </c>
      <c r="J55" s="28">
        <v>151656564</v>
      </c>
      <c r="L55" s="96" t="str">
        <f>IF($C55&gt;J55,J55-$C55,"")</f>
        <v/>
      </c>
      <c r="M55" s="96">
        <f>IF($C55&gt;J55,"",J55-$C55)</f>
        <v>73024030</v>
      </c>
      <c r="P55" s="50">
        <v>78632534</v>
      </c>
      <c r="R55" s="50">
        <v>95312162.890479997</v>
      </c>
      <c r="T55" s="96" t="str">
        <f>IF(P55&gt;R55,R55-P55,"")</f>
        <v/>
      </c>
      <c r="U55" s="96">
        <f>IF(P55&gt;R55,"",R55-P55)</f>
        <v>16679628.890479997</v>
      </c>
      <c r="W55" s="50">
        <v>80448536</v>
      </c>
      <c r="Y55" s="96" t="str">
        <f>IF(P55-W55&gt;0,W55-P55,"")</f>
        <v/>
      </c>
      <c r="Z55" s="96">
        <f>IF(P55-W55&gt;0,"",W55-P55)</f>
        <v>1816002</v>
      </c>
    </row>
    <row r="56" spans="1:26" ht="12.75" customHeight="1" x14ac:dyDescent="0.3">
      <c r="A56" s="48">
        <v>47</v>
      </c>
      <c r="B56" s="48" t="s">
        <v>110</v>
      </c>
      <c r="C56" s="28">
        <v>1715264</v>
      </c>
      <c r="D56" s="91"/>
      <c r="E56" s="28">
        <v>1423484</v>
      </c>
      <c r="G56" s="96">
        <f>IF($C56&gt;E56,E56-$C56,"")</f>
        <v>-291780</v>
      </c>
      <c r="H56" s="96" t="str">
        <f>IF($C56&gt;E56,"",E56-$C56)</f>
        <v/>
      </c>
      <c r="J56" s="28">
        <v>1222375</v>
      </c>
      <c r="L56" s="96">
        <f>IF($C56&gt;J56,J56-$C56,"")</f>
        <v>-492889</v>
      </c>
      <c r="M56" s="96" t="str">
        <f>IF($C56&gt;J56,"",J56-$C56)</f>
        <v/>
      </c>
      <c r="P56" s="50">
        <v>1655138</v>
      </c>
      <c r="R56" s="50">
        <v>1423484</v>
      </c>
      <c r="T56" s="96">
        <f>IF(P56&gt;R56,R56-P56,"")</f>
        <v>-231654</v>
      </c>
      <c r="U56" s="96" t="str">
        <f>IF(P56&gt;R56,"",R56-P56)</f>
        <v/>
      </c>
      <c r="W56" s="50">
        <v>1222375</v>
      </c>
      <c r="Y56" s="96">
        <f>IF(P56-W56&gt;0,W56-P56,"")</f>
        <v>-432763</v>
      </c>
      <c r="Z56" s="96" t="str">
        <f>IF(P56-W56&gt;0,"",W56-P56)</f>
        <v/>
      </c>
    </row>
    <row r="57" spans="1:26" ht="12.75" customHeight="1" x14ac:dyDescent="0.3">
      <c r="A57" s="48">
        <v>48</v>
      </c>
      <c r="B57" s="48" t="s">
        <v>111</v>
      </c>
      <c r="C57" s="28">
        <v>44082125</v>
      </c>
      <c r="D57" s="91"/>
      <c r="E57" s="28">
        <v>49960011</v>
      </c>
      <c r="G57" s="96" t="str">
        <f>IF($C57&gt;E57,E57-$C57,"")</f>
        <v/>
      </c>
      <c r="H57" s="96">
        <f>IF($C57&gt;E57,"",E57-$C57)</f>
        <v>5877886</v>
      </c>
      <c r="J57" s="28">
        <v>42901700</v>
      </c>
      <c r="L57" s="96">
        <f>IF($C57&gt;J57,J57-$C57,"")</f>
        <v>-1180425</v>
      </c>
      <c r="M57" s="96" t="str">
        <f>IF($C57&gt;J57,"",J57-$C57)</f>
        <v/>
      </c>
      <c r="P57" s="50">
        <v>43088192</v>
      </c>
      <c r="R57" s="50">
        <v>43906504</v>
      </c>
      <c r="T57" s="96" t="str">
        <f>IF(P57&gt;R57,R57-P57,"")</f>
        <v/>
      </c>
      <c r="U57" s="96">
        <f>IF(P57&gt;R57,"",R57-P57)</f>
        <v>818312</v>
      </c>
      <c r="W57" s="50">
        <v>42901700</v>
      </c>
      <c r="Y57" s="96">
        <f>IF(P57-W57&gt;0,W57-P57,"")</f>
        <v>-186492</v>
      </c>
      <c r="Z57" s="96" t="str">
        <f>IF(P57-W57&gt;0,"",W57-P57)</f>
        <v/>
      </c>
    </row>
    <row r="58" spans="1:26" ht="12.75" customHeight="1" x14ac:dyDescent="0.3">
      <c r="A58" s="48">
        <v>49</v>
      </c>
      <c r="B58" s="48" t="s">
        <v>112</v>
      </c>
      <c r="C58" s="28">
        <v>106846300</v>
      </c>
      <c r="D58" s="91"/>
      <c r="E58" s="28">
        <v>129510667</v>
      </c>
      <c r="G58" s="96" t="str">
        <f>IF($C58&gt;E58,E58-$C58,"")</f>
        <v/>
      </c>
      <c r="H58" s="96">
        <f>IF($C58&gt;E58,"",E58-$C58)</f>
        <v>22664367</v>
      </c>
      <c r="J58" s="28">
        <v>313511812</v>
      </c>
      <c r="L58" s="96" t="str">
        <f>IF($C58&gt;J58,J58-$C58,"")</f>
        <v/>
      </c>
      <c r="M58" s="96">
        <f>IF($C58&gt;J58,"",J58-$C58)</f>
        <v>206665512</v>
      </c>
      <c r="P58" s="50">
        <v>106846300</v>
      </c>
      <c r="R58" s="50">
        <v>129510666.66434997</v>
      </c>
      <c r="T58" s="96" t="str">
        <f>IF(P58&gt;R58,R58-P58,"")</f>
        <v/>
      </c>
      <c r="U58" s="96">
        <f>IF(P58&gt;R58,"",R58-P58)</f>
        <v>22664366.664349973</v>
      </c>
      <c r="W58" s="50">
        <v>313511812</v>
      </c>
      <c r="Y58" s="96" t="str">
        <f>IF(P58-W58&gt;0,W58-P58,"")</f>
        <v/>
      </c>
      <c r="Z58" s="96">
        <f>IF(P58-W58&gt;0,"",W58-P58)</f>
        <v>206665512</v>
      </c>
    </row>
    <row r="59" spans="1:26" ht="12.75" customHeight="1" x14ac:dyDescent="0.3">
      <c r="A59" s="48">
        <v>50</v>
      </c>
      <c r="B59" s="48" t="s">
        <v>113</v>
      </c>
      <c r="C59" s="28">
        <v>40962723</v>
      </c>
      <c r="D59" s="91"/>
      <c r="E59" s="28">
        <v>46992942</v>
      </c>
      <c r="G59" s="96" t="str">
        <f>IF($C59&gt;E59,E59-$C59,"")</f>
        <v/>
      </c>
      <c r="H59" s="96">
        <f>IF($C59&gt;E59,"",E59-$C59)</f>
        <v>6030219</v>
      </c>
      <c r="J59" s="28">
        <v>40353816</v>
      </c>
      <c r="L59" s="96">
        <f>IF($C59&gt;J59,J59-$C59,"")</f>
        <v>-608907</v>
      </c>
      <c r="M59" s="96" t="str">
        <f>IF($C59&gt;J59,"",J59-$C59)</f>
        <v/>
      </c>
      <c r="P59" s="50">
        <v>39935860</v>
      </c>
      <c r="R59" s="50">
        <v>40697268</v>
      </c>
      <c r="T59" s="96" t="str">
        <f>IF(P59&gt;R59,R59-P59,"")</f>
        <v/>
      </c>
      <c r="U59" s="96">
        <f>IF(P59&gt;R59,"",R59-P59)</f>
        <v>761408</v>
      </c>
      <c r="W59" s="50">
        <v>39935860</v>
      </c>
      <c r="Y59" s="96" t="str">
        <f>IF(P59-W59&gt;0,W59-P59,"")</f>
        <v/>
      </c>
      <c r="Z59" s="96">
        <f>IF(P59-W59&gt;0,"",W59-P59)</f>
        <v>0</v>
      </c>
    </row>
    <row r="60" spans="1:26" ht="12.75" customHeight="1" x14ac:dyDescent="0.3">
      <c r="A60" s="48">
        <v>51</v>
      </c>
      <c r="B60" s="48" t="s">
        <v>114</v>
      </c>
      <c r="C60" s="28">
        <v>9423343</v>
      </c>
      <c r="D60" s="91"/>
      <c r="E60" s="28">
        <v>11422234</v>
      </c>
      <c r="G60" s="96" t="str">
        <f>IF($C60&gt;E60,E60-$C60,"")</f>
        <v/>
      </c>
      <c r="H60" s="96">
        <f>IF($C60&gt;E60,"",E60-$C60)</f>
        <v>1998891</v>
      </c>
      <c r="J60" s="28">
        <v>14875698</v>
      </c>
      <c r="L60" s="96" t="str">
        <f>IF($C60&gt;J60,J60-$C60,"")</f>
        <v/>
      </c>
      <c r="M60" s="96">
        <f>IF($C60&gt;J60,"",J60-$C60)</f>
        <v>5452355</v>
      </c>
      <c r="P60" s="50">
        <v>9423343</v>
      </c>
      <c r="R60" s="50">
        <v>9644730</v>
      </c>
      <c r="T60" s="96" t="str">
        <f>IF(P60&gt;R60,R60-P60,"")</f>
        <v/>
      </c>
      <c r="U60" s="96">
        <f>IF(P60&gt;R60,"",R60-P60)</f>
        <v>221387</v>
      </c>
      <c r="W60" s="50">
        <v>9644730</v>
      </c>
      <c r="Y60" s="96" t="str">
        <f>IF(P60-W60&gt;0,W60-P60,"")</f>
        <v/>
      </c>
      <c r="Z60" s="96">
        <f>IF(P60-W60&gt;0,"",W60-P60)</f>
        <v>221387</v>
      </c>
    </row>
    <row r="61" spans="1:26" ht="12.75" customHeight="1" x14ac:dyDescent="0.3">
      <c r="A61" s="48">
        <v>52</v>
      </c>
      <c r="B61" s="48" t="s">
        <v>115</v>
      </c>
      <c r="C61" s="28">
        <v>14446427</v>
      </c>
      <c r="D61" s="91"/>
      <c r="E61" s="28">
        <v>11988969</v>
      </c>
      <c r="G61" s="96">
        <f>IF($C61&gt;E61,E61-$C61,"")</f>
        <v>-2457458</v>
      </c>
      <c r="H61" s="96" t="str">
        <f>IF($C61&gt;E61,"",E61-$C61)</f>
        <v/>
      </c>
      <c r="J61" s="28">
        <v>10295177</v>
      </c>
      <c r="L61" s="96">
        <f>IF($C61&gt;J61,J61-$C61,"")</f>
        <v>-4151250</v>
      </c>
      <c r="M61" s="96" t="str">
        <f>IF($C61&gt;J61,"",J61-$C61)</f>
        <v/>
      </c>
      <c r="P61" s="50">
        <v>12894415</v>
      </c>
      <c r="R61" s="50">
        <v>11988969</v>
      </c>
      <c r="T61" s="96">
        <f>IF(P61&gt;R61,R61-P61,"")</f>
        <v>-905446</v>
      </c>
      <c r="U61" s="96" t="str">
        <f>IF(P61&gt;R61,"",R61-P61)</f>
        <v/>
      </c>
      <c r="W61" s="50">
        <v>10295177</v>
      </c>
      <c r="Y61" s="96">
        <f>IF(P61-W61&gt;0,W61-P61,"")</f>
        <v>-2599238</v>
      </c>
      <c r="Z61" s="96" t="str">
        <f>IF(P61-W61&gt;0,"",W61-P61)</f>
        <v/>
      </c>
    </row>
    <row r="62" spans="1:26" ht="12.75" customHeight="1" x14ac:dyDescent="0.3">
      <c r="A62" s="48">
        <v>53</v>
      </c>
      <c r="B62" s="48" t="s">
        <v>116</v>
      </c>
      <c r="C62" s="28">
        <v>1328478</v>
      </c>
      <c r="D62" s="91"/>
      <c r="E62" s="28">
        <v>1102493</v>
      </c>
      <c r="G62" s="96">
        <f>IF($C62&gt;E62,E62-$C62,"")</f>
        <v>-225985</v>
      </c>
      <c r="H62" s="96" t="str">
        <f>IF($C62&gt;E62,"",E62-$C62)</f>
        <v/>
      </c>
      <c r="J62" s="28">
        <v>946734</v>
      </c>
      <c r="L62" s="96">
        <f>IF($C62&gt;J62,J62-$C62,"")</f>
        <v>-381744</v>
      </c>
      <c r="M62" s="96" t="str">
        <f>IF($C62&gt;J62,"",J62-$C62)</f>
        <v/>
      </c>
      <c r="P62" s="50">
        <v>1110753</v>
      </c>
      <c r="R62" s="50">
        <v>1090097</v>
      </c>
      <c r="T62" s="96">
        <f>IF(P62&gt;R62,R62-P62,"")</f>
        <v>-20656</v>
      </c>
      <c r="U62" s="96" t="str">
        <f>IF(P62&gt;R62,"",R62-P62)</f>
        <v/>
      </c>
      <c r="W62" s="50">
        <v>946734</v>
      </c>
      <c r="Y62" s="96">
        <f>IF(P62-W62&gt;0,W62-P62,"")</f>
        <v>-164019</v>
      </c>
      <c r="Z62" s="96" t="str">
        <f>IF(P62-W62&gt;0,"",W62-P62)</f>
        <v/>
      </c>
    </row>
    <row r="63" spans="1:26" ht="12.75" customHeight="1" x14ac:dyDescent="0.3">
      <c r="A63" s="48">
        <v>54</v>
      </c>
      <c r="B63" s="48" t="s">
        <v>117</v>
      </c>
      <c r="C63" s="28">
        <v>19858277</v>
      </c>
      <c r="D63" s="91"/>
      <c r="E63" s="28">
        <v>16480218</v>
      </c>
      <c r="G63" s="96">
        <f>IF($C63&gt;E63,E63-$C63,"")</f>
        <v>-3378059</v>
      </c>
      <c r="H63" s="96" t="str">
        <f>IF($C63&gt;E63,"",E63-$C63)</f>
        <v/>
      </c>
      <c r="J63" s="28">
        <v>14151906</v>
      </c>
      <c r="L63" s="96">
        <f>IF($C63&gt;J63,J63-$C63,"")</f>
        <v>-5706371</v>
      </c>
      <c r="M63" s="96" t="str">
        <f>IF($C63&gt;J63,"",J63-$C63)</f>
        <v/>
      </c>
      <c r="P63" s="50">
        <v>17790949</v>
      </c>
      <c r="R63" s="50">
        <v>16480218</v>
      </c>
      <c r="T63" s="96">
        <f>IF(P63&gt;R63,R63-P63,"")</f>
        <v>-1310731</v>
      </c>
      <c r="U63" s="96" t="str">
        <f>IF(P63&gt;R63,"",R63-P63)</f>
        <v/>
      </c>
      <c r="W63" s="50">
        <v>14151906</v>
      </c>
      <c r="Y63" s="96">
        <f>IF(P63-W63&gt;0,W63-P63,"")</f>
        <v>-3639043</v>
      </c>
      <c r="Z63" s="96" t="str">
        <f>IF(P63-W63&gt;0,"",W63-P63)</f>
        <v/>
      </c>
    </row>
    <row r="64" spans="1:26" ht="12.75" customHeight="1" x14ac:dyDescent="0.3">
      <c r="A64" s="48">
        <v>55</v>
      </c>
      <c r="B64" s="48" t="s">
        <v>118</v>
      </c>
      <c r="C64" s="28">
        <v>5141537</v>
      </c>
      <c r="D64" s="91"/>
      <c r="E64" s="28">
        <v>6232166</v>
      </c>
      <c r="G64" s="96" t="str">
        <f>IF($C64&gt;E64,E64-$C64,"")</f>
        <v/>
      </c>
      <c r="H64" s="96">
        <f>IF($C64&gt;E64,"",E64-$C64)</f>
        <v>1090629</v>
      </c>
      <c r="J64" s="28">
        <v>35825966</v>
      </c>
      <c r="L64" s="96" t="str">
        <f>IF($C64&gt;J64,J64-$C64,"")</f>
        <v/>
      </c>
      <c r="M64" s="96">
        <f>IF($C64&gt;J64,"",J64-$C64)</f>
        <v>30684429</v>
      </c>
      <c r="P64" s="50">
        <v>5141537</v>
      </c>
      <c r="R64" s="50">
        <v>6232165.9564846223</v>
      </c>
      <c r="T64" s="96" t="str">
        <f>IF(P64&gt;R64,R64-P64,"")</f>
        <v/>
      </c>
      <c r="U64" s="96">
        <f>IF(P64&gt;R64,"",R64-P64)</f>
        <v>1090628.9564846223</v>
      </c>
      <c r="W64" s="50">
        <v>35825966</v>
      </c>
      <c r="Y64" s="96" t="str">
        <f>IF(P64-W64&gt;0,W64-P64,"")</f>
        <v/>
      </c>
      <c r="Z64" s="96">
        <f>IF(P64-W64&gt;0,"",W64-P64)</f>
        <v>30684429</v>
      </c>
    </row>
    <row r="65" spans="1:26" ht="12.75" customHeight="1" x14ac:dyDescent="0.3">
      <c r="A65" s="48">
        <v>56</v>
      </c>
      <c r="B65" s="48" t="s">
        <v>119</v>
      </c>
      <c r="C65" s="28">
        <v>60254063</v>
      </c>
      <c r="D65" s="91"/>
      <c r="E65" s="28">
        <v>56755551</v>
      </c>
      <c r="G65" s="96">
        <f>IF($C65&gt;E65,E65-$C65,"")</f>
        <v>-3498512</v>
      </c>
      <c r="H65" s="96" t="str">
        <f>IF($C65&gt;E65,"",E65-$C65)</f>
        <v/>
      </c>
      <c r="J65" s="28">
        <v>48737171</v>
      </c>
      <c r="L65" s="96">
        <f>IF($C65&gt;J65,J65-$C65,"")</f>
        <v>-11516892</v>
      </c>
      <c r="M65" s="96" t="str">
        <f>IF($C65&gt;J65,"",J65-$C65)</f>
        <v/>
      </c>
      <c r="P65" s="50">
        <v>58702461</v>
      </c>
      <c r="R65" s="50">
        <v>56755551</v>
      </c>
      <c r="T65" s="96">
        <f>IF(P65&gt;R65,R65-P65,"")</f>
        <v>-1946910</v>
      </c>
      <c r="U65" s="96" t="str">
        <f>IF(P65&gt;R65,"",R65-P65)</f>
        <v/>
      </c>
      <c r="W65" s="50">
        <v>48737171</v>
      </c>
      <c r="Y65" s="96">
        <f>IF(P65-W65&gt;0,W65-P65,"")</f>
        <v>-9965290</v>
      </c>
      <c r="Z65" s="96" t="str">
        <f>IF(P65-W65&gt;0,"",W65-P65)</f>
        <v/>
      </c>
    </row>
    <row r="66" spans="1:26" ht="12.75" customHeight="1" x14ac:dyDescent="0.3">
      <c r="A66" s="48">
        <v>57</v>
      </c>
      <c r="B66" s="48" t="s">
        <v>120</v>
      </c>
      <c r="C66" s="28">
        <v>36571738</v>
      </c>
      <c r="D66" s="91"/>
      <c r="E66" s="28">
        <v>30350581</v>
      </c>
      <c r="G66" s="96">
        <f>IF($C66&gt;E66,E66-$C66,"")</f>
        <v>-6221157</v>
      </c>
      <c r="H66" s="96" t="str">
        <f>IF($C66&gt;E66,"",E66-$C66)</f>
        <v/>
      </c>
      <c r="J66" s="28">
        <v>26062675</v>
      </c>
      <c r="L66" s="96">
        <f>IF($C66&gt;J66,J66-$C66,"")</f>
        <v>-10509063</v>
      </c>
      <c r="M66" s="96" t="str">
        <f>IF($C66&gt;J66,"",J66-$C66)</f>
        <v/>
      </c>
      <c r="P66" s="50">
        <v>26076387</v>
      </c>
      <c r="R66" s="50">
        <v>26076387</v>
      </c>
      <c r="T66" s="96" t="str">
        <f>IF(P66&gt;R66,R66-P66,"")</f>
        <v/>
      </c>
      <c r="U66" s="96">
        <f>IF(P66&gt;R66,"",R66-P66)</f>
        <v>0</v>
      </c>
      <c r="W66" s="50">
        <v>25829452</v>
      </c>
      <c r="Y66" s="96">
        <f>IF(P66-W66&gt;0,W66-P66,"")</f>
        <v>-246935</v>
      </c>
      <c r="Z66" s="96" t="str">
        <f>IF(P66-W66&gt;0,"",W66-P66)</f>
        <v/>
      </c>
    </row>
    <row r="67" spans="1:26" ht="12.75" customHeight="1" x14ac:dyDescent="0.3">
      <c r="A67" s="48">
        <v>58</v>
      </c>
      <c r="B67" s="48" t="s">
        <v>121</v>
      </c>
      <c r="C67" s="28">
        <v>3361092</v>
      </c>
      <c r="D67" s="91"/>
      <c r="E67" s="28">
        <v>2789342</v>
      </c>
      <c r="G67" s="96">
        <f>IF($C67&gt;E67,E67-$C67,"")</f>
        <v>-571750</v>
      </c>
      <c r="H67" s="96" t="str">
        <f>IF($C67&gt;E67,"",E67-$C67)</f>
        <v/>
      </c>
      <c r="J67" s="28">
        <v>2395266</v>
      </c>
      <c r="L67" s="96">
        <f>IF($C67&gt;J67,J67-$C67,"")</f>
        <v>-965826</v>
      </c>
      <c r="M67" s="96" t="str">
        <f>IF($C67&gt;J67,"",J67-$C67)</f>
        <v/>
      </c>
      <c r="P67" s="50">
        <v>3000872</v>
      </c>
      <c r="R67" s="50">
        <v>2789342</v>
      </c>
      <c r="T67" s="96">
        <f>IF(P67&gt;R67,R67-P67,"")</f>
        <v>-211530</v>
      </c>
      <c r="U67" s="96" t="str">
        <f>IF(P67&gt;R67,"",R67-P67)</f>
        <v/>
      </c>
      <c r="W67" s="50">
        <v>2395266</v>
      </c>
      <c r="Y67" s="96">
        <f>IF(P67-W67&gt;0,W67-P67,"")</f>
        <v>-605606</v>
      </c>
      <c r="Z67" s="96" t="str">
        <f>IF(P67-W67&gt;0,"",W67-P67)</f>
        <v/>
      </c>
    </row>
    <row r="68" spans="1:26" ht="12.75" customHeight="1" x14ac:dyDescent="0.3">
      <c r="A68" s="48">
        <v>59</v>
      </c>
      <c r="B68" s="48" t="s">
        <v>122</v>
      </c>
      <c r="C68" s="28">
        <v>1155601</v>
      </c>
      <c r="D68" s="91"/>
      <c r="E68" s="28">
        <v>959024</v>
      </c>
      <c r="G68" s="96">
        <f>IF($C68&gt;E68,E68-$C68,"")</f>
        <v>-196577</v>
      </c>
      <c r="H68" s="96" t="str">
        <f>IF($C68&gt;E68,"",E68-$C68)</f>
        <v/>
      </c>
      <c r="J68" s="28">
        <v>823533</v>
      </c>
      <c r="L68" s="96">
        <f>IF($C68&gt;J68,J68-$C68,"")</f>
        <v>-332068</v>
      </c>
      <c r="M68" s="96" t="str">
        <f>IF($C68&gt;J68,"",J68-$C68)</f>
        <v/>
      </c>
      <c r="P68" s="50">
        <v>1051069</v>
      </c>
      <c r="R68" s="50">
        <v>959024</v>
      </c>
      <c r="T68" s="96">
        <f>IF(P68&gt;R68,R68-P68,"")</f>
        <v>-92045</v>
      </c>
      <c r="U68" s="96" t="str">
        <f>IF(P68&gt;R68,"",R68-P68)</f>
        <v/>
      </c>
      <c r="W68" s="50">
        <v>823533</v>
      </c>
      <c r="Y68" s="96">
        <f>IF(P68-W68&gt;0,W68-P68,"")</f>
        <v>-227536</v>
      </c>
      <c r="Z68" s="96" t="str">
        <f>IF(P68-W68&gt;0,"",W68-P68)</f>
        <v/>
      </c>
    </row>
    <row r="69" spans="1:26" ht="12.75" customHeight="1" x14ac:dyDescent="0.3">
      <c r="A69" s="48">
        <v>60</v>
      </c>
      <c r="B69" s="48" t="s">
        <v>123</v>
      </c>
      <c r="C69" s="28">
        <v>1215176</v>
      </c>
      <c r="D69" s="91"/>
      <c r="E69" s="28">
        <v>1054292</v>
      </c>
      <c r="G69" s="96">
        <f>IF($C69&gt;E69,E69-$C69,"")</f>
        <v>-160884</v>
      </c>
      <c r="H69" s="96" t="str">
        <f>IF($C69&gt;E69,"",E69-$C69)</f>
        <v/>
      </c>
      <c r="J69" s="28">
        <v>905342</v>
      </c>
      <c r="L69" s="96">
        <f>IF($C69&gt;J69,J69-$C69,"")</f>
        <v>-309834</v>
      </c>
      <c r="M69" s="96" t="str">
        <f>IF($C69&gt;J69,"",J69-$C69)</f>
        <v/>
      </c>
      <c r="P69" s="50">
        <v>1143615</v>
      </c>
      <c r="R69" s="50">
        <v>1054292</v>
      </c>
      <c r="T69" s="96">
        <f>IF(P69&gt;R69,R69-P69,"")</f>
        <v>-89323</v>
      </c>
      <c r="U69" s="96" t="str">
        <f>IF(P69&gt;R69,"",R69-P69)</f>
        <v/>
      </c>
      <c r="W69" s="50">
        <v>905342</v>
      </c>
      <c r="Y69" s="96">
        <f>IF(P69-W69&gt;0,W69-P69,"")</f>
        <v>-238273</v>
      </c>
      <c r="Z69" s="96" t="str">
        <f>IF(P69-W69&gt;0,"",W69-P69)</f>
        <v/>
      </c>
    </row>
    <row r="70" spans="1:26" ht="12.75" customHeight="1" x14ac:dyDescent="0.3">
      <c r="A70" s="48">
        <v>61</v>
      </c>
      <c r="B70" s="48" t="s">
        <v>124</v>
      </c>
      <c r="C70" s="28">
        <v>40364644</v>
      </c>
      <c r="D70" s="91"/>
      <c r="E70" s="28">
        <v>33498282</v>
      </c>
      <c r="G70" s="96">
        <f>IF($C70&gt;E70,E70-$C70,"")</f>
        <v>-6866362</v>
      </c>
      <c r="H70" s="96" t="str">
        <f>IF($C70&gt;E70,"",E70-$C70)</f>
        <v/>
      </c>
      <c r="J70" s="28">
        <v>28765671</v>
      </c>
      <c r="L70" s="96">
        <f>IF($C70&gt;J70,J70-$C70,"")</f>
        <v>-11598973</v>
      </c>
      <c r="M70" s="96" t="str">
        <f>IF($C70&gt;J70,"",J70-$C70)</f>
        <v/>
      </c>
      <c r="P70" s="50">
        <v>36463911</v>
      </c>
      <c r="R70" s="50">
        <v>33498282</v>
      </c>
      <c r="T70" s="96">
        <f>IF(P70&gt;R70,R70-P70,"")</f>
        <v>-2965629</v>
      </c>
      <c r="U70" s="96" t="str">
        <f>IF(P70&gt;R70,"",R70-P70)</f>
        <v/>
      </c>
      <c r="W70" s="50">
        <v>28765671</v>
      </c>
      <c r="Y70" s="96">
        <f>IF(P70-W70&gt;0,W70-P70,"")</f>
        <v>-7698240</v>
      </c>
      <c r="Z70" s="96" t="str">
        <f>IF(P70-W70&gt;0,"",W70-P70)</f>
        <v/>
      </c>
    </row>
    <row r="71" spans="1:26" ht="12.75" customHeight="1" x14ac:dyDescent="0.3">
      <c r="A71" s="48">
        <v>62</v>
      </c>
      <c r="B71" s="48" t="s">
        <v>125</v>
      </c>
      <c r="C71" s="28">
        <v>1332371</v>
      </c>
      <c r="D71" s="91"/>
      <c r="E71" s="28">
        <v>1614995</v>
      </c>
      <c r="G71" s="96" t="str">
        <f>IF($C71&gt;E71,E71-$C71,"")</f>
        <v/>
      </c>
      <c r="H71" s="96">
        <f>IF($C71&gt;E71,"",E71-$C71)</f>
        <v>282624</v>
      </c>
      <c r="J71" s="28">
        <v>14916966</v>
      </c>
      <c r="L71" s="96" t="str">
        <f>IF($C71&gt;J71,J71-$C71,"")</f>
        <v/>
      </c>
      <c r="M71" s="96">
        <f>IF($C71&gt;J71,"",J71-$C71)</f>
        <v>13584595</v>
      </c>
      <c r="P71" s="50">
        <v>1332371</v>
      </c>
      <c r="R71" s="50">
        <v>1614994.763797842</v>
      </c>
      <c r="T71" s="96" t="str">
        <f>IF(P71&gt;R71,R71-P71,"")</f>
        <v/>
      </c>
      <c r="U71" s="96">
        <f>IF(P71&gt;R71,"",R71-P71)</f>
        <v>282623.76379784197</v>
      </c>
      <c r="W71" s="50">
        <v>14916966</v>
      </c>
      <c r="Y71" s="96" t="str">
        <f>IF(P71-W71&gt;0,W71-P71,"")</f>
        <v/>
      </c>
      <c r="Z71" s="96">
        <f>IF(P71-W71&gt;0,"",W71-P71)</f>
        <v>13584595</v>
      </c>
    </row>
    <row r="72" spans="1:26" ht="12.75" customHeight="1" x14ac:dyDescent="0.3">
      <c r="A72" s="48">
        <v>63</v>
      </c>
      <c r="B72" s="48" t="s">
        <v>126</v>
      </c>
      <c r="C72" s="28">
        <v>1312727</v>
      </c>
      <c r="D72" s="91"/>
      <c r="E72" s="28">
        <v>1089421</v>
      </c>
      <c r="G72" s="96">
        <f>IF($C72&gt;E72,E72-$C72,"")</f>
        <v>-223306</v>
      </c>
      <c r="H72" s="96" t="str">
        <f>IF($C72&gt;E72,"",E72-$C72)</f>
        <v/>
      </c>
      <c r="J72" s="28">
        <v>935508</v>
      </c>
      <c r="L72" s="96">
        <f>IF($C72&gt;J72,J72-$C72,"")</f>
        <v>-377219</v>
      </c>
      <c r="M72" s="96" t="str">
        <f>IF($C72&gt;J72,"",J72-$C72)</f>
        <v/>
      </c>
      <c r="P72" s="50">
        <v>1161680</v>
      </c>
      <c r="R72" s="50">
        <v>1089421</v>
      </c>
      <c r="T72" s="96">
        <f>IF(P72&gt;R72,R72-P72,"")</f>
        <v>-72259</v>
      </c>
      <c r="U72" s="96" t="str">
        <f>IF(P72&gt;R72,"",R72-P72)</f>
        <v/>
      </c>
      <c r="W72" s="50">
        <v>935508</v>
      </c>
      <c r="Y72" s="96">
        <f>IF(P72-W72&gt;0,W72-P72,"")</f>
        <v>-226172</v>
      </c>
      <c r="Z72" s="96" t="str">
        <f>IF(P72-W72&gt;0,"",W72-P72)</f>
        <v/>
      </c>
    </row>
    <row r="73" spans="1:26" ht="12.75" customHeight="1" x14ac:dyDescent="0.3">
      <c r="A73" s="48">
        <v>64</v>
      </c>
      <c r="B73" s="48" t="s">
        <v>127</v>
      </c>
      <c r="C73" s="28">
        <v>16403064</v>
      </c>
      <c r="D73" s="91"/>
      <c r="E73" s="28">
        <v>13612766</v>
      </c>
      <c r="G73" s="96">
        <f>IF($C73&gt;E73,E73-$C73,"")</f>
        <v>-2790298</v>
      </c>
      <c r="H73" s="96" t="str">
        <f>IF($C73&gt;E73,"",E73-$C73)</f>
        <v/>
      </c>
      <c r="J73" s="28">
        <v>11689565</v>
      </c>
      <c r="L73" s="96">
        <f>IF($C73&gt;J73,J73-$C73,"")</f>
        <v>-4713499</v>
      </c>
      <c r="M73" s="96" t="str">
        <f>IF($C73&gt;J73,"",J73-$C73)</f>
        <v/>
      </c>
      <c r="P73" s="50">
        <v>14710647</v>
      </c>
      <c r="R73" s="50">
        <v>13612766</v>
      </c>
      <c r="T73" s="96">
        <f>IF(P73&gt;R73,R73-P73,"")</f>
        <v>-1097881</v>
      </c>
      <c r="U73" s="96" t="str">
        <f>IF(P73&gt;R73,"",R73-P73)</f>
        <v/>
      </c>
      <c r="W73" s="50">
        <v>11689565</v>
      </c>
      <c r="Y73" s="96">
        <f>IF(P73-W73&gt;0,W73-P73,"")</f>
        <v>-3021082</v>
      </c>
      <c r="Z73" s="96" t="str">
        <f>IF(P73-W73&gt;0,"",W73-P73)</f>
        <v/>
      </c>
    </row>
    <row r="74" spans="1:26" ht="12.75" customHeight="1" x14ac:dyDescent="0.3">
      <c r="A74" s="48">
        <v>65</v>
      </c>
      <c r="B74" s="48" t="s">
        <v>128</v>
      </c>
      <c r="C74" s="28">
        <v>15202816</v>
      </c>
      <c r="D74" s="91"/>
      <c r="E74" s="28">
        <v>18427655</v>
      </c>
      <c r="G74" s="96" t="str">
        <f>IF($C74&gt;E74,E74-$C74,"")</f>
        <v/>
      </c>
      <c r="H74" s="96">
        <f>IF($C74&gt;E74,"",E74-$C74)</f>
        <v>3224839</v>
      </c>
      <c r="J74" s="28">
        <v>24450341</v>
      </c>
      <c r="L74" s="96" t="str">
        <f>IF($C74&gt;J74,J74-$C74,"")</f>
        <v/>
      </c>
      <c r="M74" s="96">
        <f>IF($C74&gt;J74,"",J74-$C74)</f>
        <v>9247525</v>
      </c>
      <c r="P74" s="50">
        <v>15202816</v>
      </c>
      <c r="R74" s="50">
        <v>15883483</v>
      </c>
      <c r="T74" s="96" t="str">
        <f>IF(P74&gt;R74,R74-P74,"")</f>
        <v/>
      </c>
      <c r="U74" s="96">
        <f>IF(P74&gt;R74,"",R74-P74)</f>
        <v>680667</v>
      </c>
      <c r="W74" s="50">
        <v>15883483</v>
      </c>
      <c r="Y74" s="96" t="str">
        <f>IF(P74-W74&gt;0,W74-P74,"")</f>
        <v/>
      </c>
      <c r="Z74" s="96">
        <f>IF(P74-W74&gt;0,"",W74-P74)</f>
        <v>680667</v>
      </c>
    </row>
    <row r="75" spans="1:26" ht="12.75" customHeight="1" x14ac:dyDescent="0.3">
      <c r="A75" s="48">
        <v>66</v>
      </c>
      <c r="B75" s="48" t="s">
        <v>129</v>
      </c>
      <c r="C75" s="28">
        <v>1563703</v>
      </c>
      <c r="D75" s="91"/>
      <c r="E75" s="28">
        <v>1297704</v>
      </c>
      <c r="G75" s="96">
        <f>IF($C75&gt;E75,E75-$C75,"")</f>
        <v>-265999</v>
      </c>
      <c r="H75" s="96" t="str">
        <f>IF($C75&gt;E75,"",E75-$C75)</f>
        <v/>
      </c>
      <c r="J75" s="28">
        <v>1114366</v>
      </c>
      <c r="L75" s="96">
        <f>IF($C75&gt;J75,J75-$C75,"")</f>
        <v>-449337</v>
      </c>
      <c r="M75" s="96" t="str">
        <f>IF($C75&gt;J75,"",J75-$C75)</f>
        <v/>
      </c>
      <c r="P75" s="50">
        <v>1534423</v>
      </c>
      <c r="R75" s="50">
        <v>1297704</v>
      </c>
      <c r="T75" s="96">
        <f>IF(P75&gt;R75,R75-P75,"")</f>
        <v>-236719</v>
      </c>
      <c r="U75" s="96" t="str">
        <f>IF(P75&gt;R75,"",R75-P75)</f>
        <v/>
      </c>
      <c r="W75" s="50">
        <v>1114366</v>
      </c>
      <c r="Y75" s="96">
        <f>IF(P75-W75&gt;0,W75-P75,"")</f>
        <v>-420057</v>
      </c>
      <c r="Z75" s="96" t="str">
        <f>IF(P75-W75&gt;0,"",W75-P75)</f>
        <v/>
      </c>
    </row>
    <row r="76" spans="1:26" ht="12.75" customHeight="1" x14ac:dyDescent="0.3">
      <c r="A76" s="48">
        <v>67</v>
      </c>
      <c r="B76" s="48" t="s">
        <v>130</v>
      </c>
      <c r="C76" s="28">
        <v>32125219</v>
      </c>
      <c r="D76" s="91"/>
      <c r="E76" s="28">
        <v>38939660</v>
      </c>
      <c r="G76" s="96" t="str">
        <f>IF($C76&gt;E76,E76-$C76,"")</f>
        <v/>
      </c>
      <c r="H76" s="96">
        <f>IF($C76&gt;E76,"",E76-$C76)</f>
        <v>6814441</v>
      </c>
      <c r="J76" s="28">
        <v>57866798</v>
      </c>
      <c r="L76" s="96" t="str">
        <f>IF($C76&gt;J76,J76-$C76,"")</f>
        <v/>
      </c>
      <c r="M76" s="96">
        <f>IF($C76&gt;J76,"",J76-$C76)</f>
        <v>25741579</v>
      </c>
      <c r="P76" s="50">
        <v>32125219</v>
      </c>
      <c r="R76" s="50">
        <v>33992315</v>
      </c>
      <c r="T76" s="96" t="str">
        <f>IF(P76&gt;R76,R76-P76,"")</f>
        <v/>
      </c>
      <c r="U76" s="96">
        <f>IF(P76&gt;R76,"",R76-P76)</f>
        <v>1867096</v>
      </c>
      <c r="W76" s="50">
        <v>33992315</v>
      </c>
      <c r="Y76" s="96" t="str">
        <f>IF(P76-W76&gt;0,W76-P76,"")</f>
        <v/>
      </c>
      <c r="Z76" s="96">
        <f>IF(P76-W76&gt;0,"",W76-P76)</f>
        <v>1867096</v>
      </c>
    </row>
    <row r="77" spans="1:26" ht="12.75" customHeight="1" x14ac:dyDescent="0.3">
      <c r="A77" s="48">
        <v>68</v>
      </c>
      <c r="B77" s="48" t="s">
        <v>131</v>
      </c>
      <c r="C77" s="28">
        <v>1938181</v>
      </c>
      <c r="D77" s="91"/>
      <c r="E77" s="28">
        <v>2349310</v>
      </c>
      <c r="G77" s="96" t="str">
        <f>IF($C77&gt;E77,E77-$C77,"")</f>
        <v/>
      </c>
      <c r="H77" s="96">
        <f>IF($C77&gt;E77,"",E77-$C77)</f>
        <v>411129</v>
      </c>
      <c r="J77" s="28">
        <v>2354694</v>
      </c>
      <c r="L77" s="96" t="str">
        <f>IF($C77&gt;J77,J77-$C77,"")</f>
        <v/>
      </c>
      <c r="M77" s="96">
        <f>IF($C77&gt;J77,"",J77-$C77)</f>
        <v>416513</v>
      </c>
      <c r="P77" s="50">
        <v>1938181</v>
      </c>
      <c r="R77" s="50">
        <v>2087845</v>
      </c>
      <c r="T77" s="96" t="str">
        <f>IF(P77&gt;R77,R77-P77,"")</f>
        <v/>
      </c>
      <c r="U77" s="96">
        <f>IF(P77&gt;R77,"",R77-P77)</f>
        <v>149664</v>
      </c>
      <c r="W77" s="50">
        <v>2087845</v>
      </c>
      <c r="Y77" s="96" t="str">
        <f>IF(P77-W77&gt;0,W77-P77,"")</f>
        <v/>
      </c>
      <c r="Z77" s="96">
        <f>IF(P77-W77&gt;0,"",W77-P77)</f>
        <v>149664</v>
      </c>
    </row>
    <row r="78" spans="1:26" ht="12.75" customHeight="1" x14ac:dyDescent="0.3">
      <c r="A78" s="48">
        <v>69</v>
      </c>
      <c r="B78" s="48" t="s">
        <v>132</v>
      </c>
      <c r="C78" s="28">
        <v>635085</v>
      </c>
      <c r="D78" s="91"/>
      <c r="E78" s="28">
        <v>769800</v>
      </c>
      <c r="G78" s="96" t="str">
        <f>IF($C78&gt;E78,E78-$C78,"")</f>
        <v/>
      </c>
      <c r="H78" s="96">
        <f>IF($C78&gt;E78,"",E78-$C78)</f>
        <v>134715</v>
      </c>
      <c r="J78" s="28">
        <v>1135269</v>
      </c>
      <c r="L78" s="96" t="str">
        <f>IF($C78&gt;J78,J78-$C78,"")</f>
        <v/>
      </c>
      <c r="M78" s="96">
        <f>IF($C78&gt;J78,"",J78-$C78)</f>
        <v>500184</v>
      </c>
      <c r="P78" s="50">
        <v>635085</v>
      </c>
      <c r="R78" s="50">
        <v>689441</v>
      </c>
      <c r="T78" s="96" t="str">
        <f>IF(P78&gt;R78,R78-P78,"")</f>
        <v/>
      </c>
      <c r="U78" s="96">
        <f>IF(P78&gt;R78,"",R78-P78)</f>
        <v>54356</v>
      </c>
      <c r="W78" s="50">
        <v>689441</v>
      </c>
      <c r="Y78" s="96" t="str">
        <f>IF(P78-W78&gt;0,W78-P78,"")</f>
        <v/>
      </c>
      <c r="Z78" s="96">
        <f>IF(P78-W78&gt;0,"",W78-P78)</f>
        <v>54356</v>
      </c>
    </row>
    <row r="79" spans="1:26" ht="12.75" customHeight="1" x14ac:dyDescent="0.3">
      <c r="A79" s="48">
        <v>70</v>
      </c>
      <c r="B79" s="48" t="s">
        <v>133</v>
      </c>
      <c r="C79" s="28">
        <v>6866206</v>
      </c>
      <c r="D79" s="91"/>
      <c r="E79" s="28">
        <v>5698207</v>
      </c>
      <c r="G79" s="96">
        <f>IF($C79&gt;E79,E79-$C79,"")</f>
        <v>-1167999</v>
      </c>
      <c r="H79" s="96" t="str">
        <f>IF($C79&gt;E79,"",E79-$C79)</f>
        <v/>
      </c>
      <c r="J79" s="28">
        <v>4893169</v>
      </c>
      <c r="L79" s="96">
        <f>IF($C79&gt;J79,J79-$C79,"")</f>
        <v>-1973037</v>
      </c>
      <c r="M79" s="96" t="str">
        <f>IF($C79&gt;J79,"",J79-$C79)</f>
        <v/>
      </c>
      <c r="P79" s="50">
        <v>6346776</v>
      </c>
      <c r="R79" s="50">
        <v>5698207</v>
      </c>
      <c r="T79" s="96">
        <f>IF(P79&gt;R79,R79-P79,"")</f>
        <v>-648569</v>
      </c>
      <c r="U79" s="96" t="str">
        <f>IF(P79&gt;R79,"",R79-P79)</f>
        <v/>
      </c>
      <c r="W79" s="50">
        <v>4893169</v>
      </c>
      <c r="Y79" s="96">
        <f>IF(P79-W79&gt;0,W79-P79,"")</f>
        <v>-1453607</v>
      </c>
      <c r="Z79" s="96" t="str">
        <f>IF(P79-W79&gt;0,"",W79-P79)</f>
        <v/>
      </c>
    </row>
    <row r="80" spans="1:26" ht="12.75" customHeight="1" x14ac:dyDescent="0.3">
      <c r="A80" s="48">
        <v>71</v>
      </c>
      <c r="B80" s="48" t="s">
        <v>134</v>
      </c>
      <c r="C80" s="28">
        <v>42441734</v>
      </c>
      <c r="D80" s="91"/>
      <c r="E80" s="28">
        <v>46592052</v>
      </c>
      <c r="G80" s="96" t="str">
        <f>IF($C80&gt;E80,E80-$C80,"")</f>
        <v/>
      </c>
      <c r="H80" s="96">
        <f>IF($C80&gt;E80,"",E80-$C80)</f>
        <v>4150318</v>
      </c>
      <c r="J80" s="28">
        <v>40009564</v>
      </c>
      <c r="L80" s="96">
        <f>IF($C80&gt;J80,J80-$C80,"")</f>
        <v>-2432170</v>
      </c>
      <c r="M80" s="96" t="str">
        <f>IF($C80&gt;J80,"",J80-$C80)</f>
        <v/>
      </c>
      <c r="P80" s="50">
        <v>40654585</v>
      </c>
      <c r="R80" s="50">
        <v>41041919</v>
      </c>
      <c r="T80" s="96" t="str">
        <f>IF(P80&gt;R80,R80-P80,"")</f>
        <v/>
      </c>
      <c r="U80" s="96">
        <f>IF(P80&gt;R80,"",R80-P80)</f>
        <v>387334</v>
      </c>
      <c r="W80" s="50">
        <v>40009564</v>
      </c>
      <c r="Y80" s="96">
        <f>IF(P80-W80&gt;0,W80-P80,"")</f>
        <v>-645021</v>
      </c>
      <c r="Z80" s="96" t="str">
        <f>IF(P80-W80&gt;0,"",W80-P80)</f>
        <v/>
      </c>
    </row>
    <row r="81" spans="1:26" ht="12.75" customHeight="1" x14ac:dyDescent="0.3">
      <c r="A81" s="48">
        <v>72</v>
      </c>
      <c r="B81" s="48" t="s">
        <v>135</v>
      </c>
      <c r="C81" s="28">
        <v>44023382</v>
      </c>
      <c r="D81" s="91"/>
      <c r="E81" s="28">
        <v>45217636</v>
      </c>
      <c r="G81" s="96" t="str">
        <f>IF($C81&gt;E81,E81-$C81,"")</f>
        <v/>
      </c>
      <c r="H81" s="96">
        <f>IF($C81&gt;E81,"",E81-$C81)</f>
        <v>1194254</v>
      </c>
      <c r="J81" s="28">
        <v>38829324</v>
      </c>
      <c r="L81" s="96">
        <f>IF($C81&gt;J81,J81-$C81,"")</f>
        <v>-5194058</v>
      </c>
      <c r="M81" s="96" t="str">
        <f>IF($C81&gt;J81,"",J81-$C81)</f>
        <v/>
      </c>
      <c r="P81" s="50">
        <v>44023382</v>
      </c>
      <c r="R81" s="50">
        <v>44336012</v>
      </c>
      <c r="T81" s="96" t="str">
        <f>IF(P81&gt;R81,R81-P81,"")</f>
        <v/>
      </c>
      <c r="U81" s="96">
        <f>IF(P81&gt;R81,"",R81-P81)</f>
        <v>312630</v>
      </c>
      <c r="W81" s="50">
        <v>38829324</v>
      </c>
      <c r="Y81" s="96">
        <f>IF(P81-W81&gt;0,W81-P81,"")</f>
        <v>-5194058</v>
      </c>
      <c r="Z81" s="96" t="str">
        <f>IF(P81-W81&gt;0,"",W81-P81)</f>
        <v/>
      </c>
    </row>
    <row r="82" spans="1:26" ht="12.75" customHeight="1" x14ac:dyDescent="0.3">
      <c r="A82" s="48">
        <v>73</v>
      </c>
      <c r="B82" s="48" t="s">
        <v>136</v>
      </c>
      <c r="C82" s="28">
        <v>35045322</v>
      </c>
      <c r="D82" s="91"/>
      <c r="E82" s="28">
        <v>42479179</v>
      </c>
      <c r="G82" s="96" t="str">
        <f>IF($C82&gt;E82,E82-$C82,"")</f>
        <v/>
      </c>
      <c r="H82" s="96">
        <f>IF($C82&gt;E82,"",E82-$C82)</f>
        <v>7433857</v>
      </c>
      <c r="J82" s="28">
        <v>38552533</v>
      </c>
      <c r="L82" s="96" t="str">
        <f>IF($C82&gt;J82,J82-$C82,"")</f>
        <v/>
      </c>
      <c r="M82" s="96">
        <f>IF($C82&gt;J82,"",J82-$C82)</f>
        <v>3507211</v>
      </c>
      <c r="P82" s="50">
        <v>32674661</v>
      </c>
      <c r="R82" s="50">
        <v>32986889</v>
      </c>
      <c r="T82" s="96" t="str">
        <f>IF(P82&gt;R82,R82-P82,"")</f>
        <v/>
      </c>
      <c r="U82" s="96">
        <f>IF(P82&gt;R82,"",R82-P82)</f>
        <v>312228</v>
      </c>
      <c r="W82" s="50">
        <v>32986889</v>
      </c>
      <c r="Y82" s="96" t="str">
        <f>IF(P82-W82&gt;0,W82-P82,"")</f>
        <v/>
      </c>
      <c r="Z82" s="96">
        <f>IF(P82-W82&gt;0,"",W82-P82)</f>
        <v>312228</v>
      </c>
    </row>
    <row r="83" spans="1:26" ht="12.75" customHeight="1" x14ac:dyDescent="0.3">
      <c r="A83" s="48">
        <v>74</v>
      </c>
      <c r="B83" s="48" t="s">
        <v>137</v>
      </c>
      <c r="C83" s="28">
        <v>6135766</v>
      </c>
      <c r="D83" s="91"/>
      <c r="E83" s="28">
        <v>6241238</v>
      </c>
      <c r="G83" s="96" t="str">
        <f>IF($C83&gt;E83,E83-$C83,"")</f>
        <v/>
      </c>
      <c r="H83" s="96">
        <f>IF($C83&gt;E83,"",E83-$C83)</f>
        <v>105472</v>
      </c>
      <c r="J83" s="28">
        <v>5359480</v>
      </c>
      <c r="L83" s="96">
        <f>IF($C83&gt;J83,J83-$C83,"")</f>
        <v>-776286</v>
      </c>
      <c r="M83" s="96" t="str">
        <f>IF($C83&gt;J83,"",J83-$C83)</f>
        <v/>
      </c>
      <c r="P83" s="50">
        <v>6135766</v>
      </c>
      <c r="R83" s="50">
        <v>6241238</v>
      </c>
      <c r="T83" s="96" t="str">
        <f>IF(P83&gt;R83,R83-P83,"")</f>
        <v/>
      </c>
      <c r="U83" s="96">
        <f>IF(P83&gt;R83,"",R83-P83)</f>
        <v>105472</v>
      </c>
      <c r="W83" s="50">
        <v>5359480</v>
      </c>
      <c r="Y83" s="96">
        <f>IF(P83-W83&gt;0,W83-P83,"")</f>
        <v>-776286</v>
      </c>
      <c r="Z83" s="96" t="str">
        <f>IF(P83-W83&gt;0,"",W83-P83)</f>
        <v/>
      </c>
    </row>
    <row r="84" spans="1:26" ht="12.75" customHeight="1" x14ac:dyDescent="0.3">
      <c r="A84" s="48">
        <v>75</v>
      </c>
      <c r="B84" s="48" t="s">
        <v>138</v>
      </c>
      <c r="C84" s="28">
        <v>15662436</v>
      </c>
      <c r="D84" s="91"/>
      <c r="E84" s="28">
        <v>18984771</v>
      </c>
      <c r="G84" s="96" t="str">
        <f>IF($C84&gt;E84,E84-$C84,"")</f>
        <v/>
      </c>
      <c r="H84" s="96">
        <f>IF($C84&gt;E84,"",E84-$C84)</f>
        <v>3322335</v>
      </c>
      <c r="J84" s="28">
        <v>38211052</v>
      </c>
      <c r="L84" s="96" t="str">
        <f>IF($C84&gt;J84,J84-$C84,"")</f>
        <v/>
      </c>
      <c r="M84" s="96">
        <f>IF($C84&gt;J84,"",J84-$C84)</f>
        <v>22548616</v>
      </c>
      <c r="P84" s="50">
        <v>15662436</v>
      </c>
      <c r="R84" s="50">
        <v>18984770.553060044</v>
      </c>
      <c r="T84" s="96" t="str">
        <f>IF(P84&gt;R84,R84-P84,"")</f>
        <v/>
      </c>
      <c r="U84" s="96">
        <f>IF(P84&gt;R84,"",R84-P84)</f>
        <v>3322334.5530600436</v>
      </c>
      <c r="W84" s="50">
        <v>38211052</v>
      </c>
      <c r="Y84" s="96" t="str">
        <f>IF(P84-W84&gt;0,W84-P84,"")</f>
        <v/>
      </c>
      <c r="Z84" s="96">
        <f>IF(P84-W84&gt;0,"",W84-P84)</f>
        <v>22548616</v>
      </c>
    </row>
    <row r="85" spans="1:26" ht="12.75" customHeight="1" x14ac:dyDescent="0.3">
      <c r="A85" s="48">
        <v>76</v>
      </c>
      <c r="B85" s="48" t="s">
        <v>139</v>
      </c>
      <c r="C85" s="28">
        <v>11653057</v>
      </c>
      <c r="D85" s="91"/>
      <c r="E85" s="28">
        <v>9670775</v>
      </c>
      <c r="G85" s="96">
        <f>IF($C85&gt;E85,E85-$C85,"")</f>
        <v>-1982282</v>
      </c>
      <c r="H85" s="96" t="str">
        <f>IF($C85&gt;E85,"",E85-$C85)</f>
        <v/>
      </c>
      <c r="J85" s="28">
        <v>8304495</v>
      </c>
      <c r="L85" s="96">
        <f>IF($C85&gt;J85,J85-$C85,"")</f>
        <v>-3348562</v>
      </c>
      <c r="M85" s="96" t="str">
        <f>IF($C85&gt;J85,"",J85-$C85)</f>
        <v/>
      </c>
      <c r="P85" s="50">
        <v>9786453</v>
      </c>
      <c r="R85" s="50">
        <v>9602151</v>
      </c>
      <c r="T85" s="96">
        <f>IF(P85&gt;R85,R85-P85,"")</f>
        <v>-184302</v>
      </c>
      <c r="U85" s="96" t="str">
        <f>IF(P85&gt;R85,"",R85-P85)</f>
        <v/>
      </c>
      <c r="W85" s="50">
        <v>8304495</v>
      </c>
      <c r="Y85" s="96">
        <f>IF(P85-W85&gt;0,W85-P85,"")</f>
        <v>-1481958</v>
      </c>
      <c r="Z85" s="96" t="str">
        <f>IF(P85-W85&gt;0,"",W85-P85)</f>
        <v/>
      </c>
    </row>
    <row r="86" spans="1:26" ht="12.75" customHeight="1" x14ac:dyDescent="0.3">
      <c r="A86" s="48">
        <v>77</v>
      </c>
      <c r="B86" s="48" t="s">
        <v>140</v>
      </c>
      <c r="C86" s="28">
        <v>12454267</v>
      </c>
      <c r="D86" s="91"/>
      <c r="E86" s="28">
        <v>10335693</v>
      </c>
      <c r="G86" s="96">
        <f>IF($C86&gt;E86,E86-$C86,"")</f>
        <v>-2118574</v>
      </c>
      <c r="H86" s="96" t="str">
        <f>IF($C86&gt;E86,"",E86-$C86)</f>
        <v/>
      </c>
      <c r="J86" s="28">
        <v>8875474</v>
      </c>
      <c r="L86" s="96">
        <f>IF($C86&gt;J86,J86-$C86,"")</f>
        <v>-3578793</v>
      </c>
      <c r="M86" s="96" t="str">
        <f>IF($C86&gt;J86,"",J86-$C86)</f>
        <v/>
      </c>
      <c r="P86" s="50">
        <v>10959279</v>
      </c>
      <c r="R86" s="50">
        <v>10335693</v>
      </c>
      <c r="T86" s="96">
        <f>IF(P86&gt;R86,R86-P86,"")</f>
        <v>-623586</v>
      </c>
      <c r="U86" s="96" t="str">
        <f>IF(P86&gt;R86,"",R86-P86)</f>
        <v/>
      </c>
      <c r="W86" s="50">
        <v>8875474</v>
      </c>
      <c r="Y86" s="96">
        <f>IF(P86-W86&gt;0,W86-P86,"")</f>
        <v>-2083805</v>
      </c>
      <c r="Z86" s="96" t="str">
        <f>IF(P86-W86&gt;0,"",W86-P86)</f>
        <v/>
      </c>
    </row>
    <row r="87" spans="1:26" ht="12.75" customHeight="1" x14ac:dyDescent="0.3">
      <c r="A87" s="48">
        <v>78</v>
      </c>
      <c r="B87" s="48" t="s">
        <v>141</v>
      </c>
      <c r="C87" s="28">
        <v>11693965</v>
      </c>
      <c r="D87" s="91"/>
      <c r="E87" s="28">
        <v>14174503</v>
      </c>
      <c r="G87" s="96" t="str">
        <f>IF($C87&gt;E87,E87-$C87,"")</f>
        <v/>
      </c>
      <c r="H87" s="96">
        <f>IF($C87&gt;E87,"",E87-$C87)</f>
        <v>2480538</v>
      </c>
      <c r="J87" s="28">
        <v>29258815</v>
      </c>
      <c r="L87" s="96" t="str">
        <f>IF($C87&gt;J87,J87-$C87,"")</f>
        <v/>
      </c>
      <c r="M87" s="96">
        <f>IF($C87&gt;J87,"",J87-$C87)</f>
        <v>17564850</v>
      </c>
      <c r="P87" s="50">
        <v>11693965</v>
      </c>
      <c r="R87" s="50">
        <v>14174503</v>
      </c>
      <c r="T87" s="96" t="str">
        <f>IF(P87&gt;R87,R87-P87,"")</f>
        <v/>
      </c>
      <c r="U87" s="96">
        <f>IF(P87&gt;R87,"",R87-P87)</f>
        <v>2480538</v>
      </c>
      <c r="W87" s="50">
        <v>29258815</v>
      </c>
      <c r="Y87" s="96" t="str">
        <f>IF(P87-W87&gt;0,W87-P87,"")</f>
        <v/>
      </c>
      <c r="Z87" s="96">
        <f>IF(P87-W87&gt;0,"",W87-P87)</f>
        <v>17564850</v>
      </c>
    </row>
    <row r="88" spans="1:26" ht="12.75" customHeight="1" x14ac:dyDescent="0.3">
      <c r="A88" s="48">
        <v>79</v>
      </c>
      <c r="B88" s="48" t="s">
        <v>142</v>
      </c>
      <c r="C88" s="28">
        <v>41046833</v>
      </c>
      <c r="D88" s="91"/>
      <c r="E88" s="28">
        <v>34064424</v>
      </c>
      <c r="G88" s="96">
        <f>IF($C88&gt;E88,E88-$C88,"")</f>
        <v>-6982409</v>
      </c>
      <c r="H88" s="96" t="str">
        <f>IF($C88&gt;E88,"",E88-$C88)</f>
        <v/>
      </c>
      <c r="J88" s="28">
        <v>29251829</v>
      </c>
      <c r="L88" s="96">
        <f>IF($C88&gt;J88,J88-$C88,"")</f>
        <v>-11795004</v>
      </c>
      <c r="M88" s="96" t="str">
        <f>IF($C88&gt;J88,"",J88-$C88)</f>
        <v/>
      </c>
      <c r="P88" s="50">
        <v>35287967</v>
      </c>
      <c r="R88" s="50">
        <v>34064424</v>
      </c>
      <c r="T88" s="96">
        <f>IF(P88&gt;R88,R88-P88,"")</f>
        <v>-1223543</v>
      </c>
      <c r="U88" s="96" t="str">
        <f>IF(P88&gt;R88,"",R88-P88)</f>
        <v/>
      </c>
      <c r="W88" s="50">
        <v>29251829</v>
      </c>
      <c r="Y88" s="96">
        <f>IF(P88-W88&gt;0,W88-P88,"")</f>
        <v>-6036138</v>
      </c>
      <c r="Z88" s="96" t="str">
        <f>IF(P88-W88&gt;0,"",W88-P88)</f>
        <v/>
      </c>
    </row>
    <row r="89" spans="1:26" ht="12.75" customHeight="1" x14ac:dyDescent="0.3">
      <c r="A89" s="48">
        <v>80</v>
      </c>
      <c r="B89" s="48" t="s">
        <v>143</v>
      </c>
      <c r="C89" s="28">
        <v>12135615</v>
      </c>
      <c r="D89" s="91"/>
      <c r="E89" s="28">
        <v>10071245</v>
      </c>
      <c r="G89" s="96">
        <f>IF($C89&gt;E89,E89-$C89,"")</f>
        <v>-2064370</v>
      </c>
      <c r="H89" s="96" t="str">
        <f>IF($C89&gt;E89,"",E89-$C89)</f>
        <v/>
      </c>
      <c r="J89" s="28">
        <v>8648388</v>
      </c>
      <c r="L89" s="96">
        <f>IF($C89&gt;J89,J89-$C89,"")</f>
        <v>-3487227</v>
      </c>
      <c r="M89" s="96" t="str">
        <f>IF($C89&gt;J89,"",J89-$C89)</f>
        <v/>
      </c>
      <c r="P89" s="50">
        <v>9291366</v>
      </c>
      <c r="R89" s="50">
        <v>9200568</v>
      </c>
      <c r="T89" s="96">
        <f>IF(P89&gt;R89,R89-P89,"")</f>
        <v>-90798</v>
      </c>
      <c r="U89" s="96" t="str">
        <f>IF(P89&gt;R89,"",R89-P89)</f>
        <v/>
      </c>
      <c r="W89" s="50">
        <v>8648388</v>
      </c>
      <c r="Y89" s="96">
        <f>IF(P89-W89&gt;0,W89-P89,"")</f>
        <v>-642978</v>
      </c>
      <c r="Z89" s="96" t="str">
        <f>IF(P89-W89&gt;0,"",W89-P89)</f>
        <v/>
      </c>
    </row>
    <row r="90" spans="1:26" ht="12.75" customHeight="1" x14ac:dyDescent="0.3">
      <c r="A90" s="48">
        <v>81</v>
      </c>
      <c r="B90" s="48" t="s">
        <v>144</v>
      </c>
      <c r="C90" s="28">
        <v>5949930</v>
      </c>
      <c r="D90" s="91"/>
      <c r="E90" s="28">
        <v>5448887</v>
      </c>
      <c r="G90" s="96">
        <f>IF($C90&gt;E90,E90-$C90,"")</f>
        <v>-501043</v>
      </c>
      <c r="H90" s="96" t="str">
        <f>IF($C90&gt;E90,"",E90-$C90)</f>
        <v/>
      </c>
      <c r="J90" s="28">
        <v>4679072</v>
      </c>
      <c r="L90" s="96">
        <f>IF($C90&gt;J90,J90-$C90,"")</f>
        <v>-1270858</v>
      </c>
      <c r="M90" s="96" t="str">
        <f>IF($C90&gt;J90,"",J90-$C90)</f>
        <v/>
      </c>
      <c r="P90" s="50">
        <v>5691183</v>
      </c>
      <c r="R90" s="50">
        <v>5448887</v>
      </c>
      <c r="T90" s="96">
        <f>IF(P90&gt;R90,R90-P90,"")</f>
        <v>-242296</v>
      </c>
      <c r="U90" s="96" t="str">
        <f>IF(P90&gt;R90,"",R90-P90)</f>
        <v/>
      </c>
      <c r="W90" s="50">
        <v>4679072</v>
      </c>
      <c r="Y90" s="96">
        <f>IF(P90-W90&gt;0,W90-P90,"")</f>
        <v>-1012111</v>
      </c>
      <c r="Z90" s="96" t="str">
        <f>IF(P90-W90&gt;0,"",W90-P90)</f>
        <v/>
      </c>
    </row>
    <row r="91" spans="1:26" ht="12.75" customHeight="1" x14ac:dyDescent="0.3">
      <c r="A91" s="48">
        <v>82</v>
      </c>
      <c r="B91" s="48" t="s">
        <v>145</v>
      </c>
      <c r="C91" s="28">
        <v>28919707</v>
      </c>
      <c r="D91" s="91"/>
      <c r="E91" s="28">
        <v>35054190</v>
      </c>
      <c r="G91" s="96" t="str">
        <f>IF($C91&gt;E91,E91-$C91,"")</f>
        <v/>
      </c>
      <c r="H91" s="96">
        <f>IF($C91&gt;E91,"",E91-$C91)</f>
        <v>6134483</v>
      </c>
      <c r="J91" s="28">
        <v>39177975</v>
      </c>
      <c r="L91" s="96" t="str">
        <f>IF($C91&gt;J91,J91-$C91,"")</f>
        <v/>
      </c>
      <c r="M91" s="96">
        <f>IF($C91&gt;J91,"",J91-$C91)</f>
        <v>10258268</v>
      </c>
      <c r="P91" s="50">
        <v>28849041</v>
      </c>
      <c r="R91" s="50">
        <v>29404311</v>
      </c>
      <c r="T91" s="96" t="str">
        <f>IF(P91&gt;R91,R91-P91,"")</f>
        <v/>
      </c>
      <c r="U91" s="96">
        <f>IF(P91&gt;R91,"",R91-P91)</f>
        <v>555270</v>
      </c>
      <c r="W91" s="50">
        <v>29404311</v>
      </c>
      <c r="Y91" s="96" t="str">
        <f>IF(P91-W91&gt;0,W91-P91,"")</f>
        <v/>
      </c>
      <c r="Z91" s="96">
        <f>IF(P91-W91&gt;0,"",W91-P91)</f>
        <v>555270</v>
      </c>
    </row>
    <row r="92" spans="1:26" ht="12.75" customHeight="1" x14ac:dyDescent="0.3">
      <c r="A92" s="48">
        <v>83</v>
      </c>
      <c r="B92" s="48" t="s">
        <v>146</v>
      </c>
      <c r="C92" s="28">
        <v>18832004</v>
      </c>
      <c r="D92" s="91"/>
      <c r="E92" s="28">
        <v>15628523</v>
      </c>
      <c r="G92" s="96">
        <f>IF($C92&gt;E92,E92-$C92,"")</f>
        <v>-3203481</v>
      </c>
      <c r="H92" s="96" t="str">
        <f>IF($C92&gt;E92,"",E92-$C92)</f>
        <v/>
      </c>
      <c r="J92" s="28">
        <v>13420538</v>
      </c>
      <c r="L92" s="96">
        <f>IF($C92&gt;J92,J92-$C92,"")</f>
        <v>-5411466</v>
      </c>
      <c r="M92" s="96" t="str">
        <f>IF($C92&gt;J92,"",J92-$C92)</f>
        <v/>
      </c>
      <c r="P92" s="50">
        <v>16761775</v>
      </c>
      <c r="R92" s="50">
        <v>15628523</v>
      </c>
      <c r="T92" s="96">
        <f>IF(P92&gt;R92,R92-P92,"")</f>
        <v>-1133252</v>
      </c>
      <c r="U92" s="96" t="str">
        <f>IF(P92&gt;R92,"",R92-P92)</f>
        <v/>
      </c>
      <c r="W92" s="50">
        <v>13420538</v>
      </c>
      <c r="Y92" s="96">
        <f>IF(P92-W92&gt;0,W92-P92,"")</f>
        <v>-3341237</v>
      </c>
      <c r="Z92" s="96" t="str">
        <f>IF(P92-W92&gt;0,"",W92-P92)</f>
        <v/>
      </c>
    </row>
    <row r="93" spans="1:26" ht="12.75" customHeight="1" x14ac:dyDescent="0.3">
      <c r="A93" s="48">
        <v>84</v>
      </c>
      <c r="B93" s="48" t="s">
        <v>147</v>
      </c>
      <c r="C93" s="28">
        <v>2614730</v>
      </c>
      <c r="D93" s="91"/>
      <c r="E93" s="28">
        <v>2169942</v>
      </c>
      <c r="G93" s="96">
        <f>IF($C93&gt;E93,E93-$C93,"")</f>
        <v>-444788</v>
      </c>
      <c r="H93" s="96" t="str">
        <f>IF($C93&gt;E93,"",E93-$C93)</f>
        <v/>
      </c>
      <c r="J93" s="28">
        <v>1863375</v>
      </c>
      <c r="L93" s="96">
        <f>IF($C93&gt;J93,J93-$C93,"")</f>
        <v>-751355</v>
      </c>
      <c r="M93" s="96" t="str">
        <f>IF($C93&gt;J93,"",J93-$C93)</f>
        <v/>
      </c>
      <c r="P93" s="50">
        <v>2355481</v>
      </c>
      <c r="R93" s="50">
        <v>2169942</v>
      </c>
      <c r="T93" s="96">
        <f>IF(P93&gt;R93,R93-P93,"")</f>
        <v>-185539</v>
      </c>
      <c r="U93" s="96" t="str">
        <f>IF(P93&gt;R93,"",R93-P93)</f>
        <v/>
      </c>
      <c r="W93" s="50">
        <v>1863375</v>
      </c>
      <c r="Y93" s="96">
        <f>IF(P93-W93&gt;0,W93-P93,"")</f>
        <v>-492106</v>
      </c>
      <c r="Z93" s="96" t="str">
        <f>IF(P93-W93&gt;0,"",W93-P93)</f>
        <v/>
      </c>
    </row>
    <row r="94" spans="1:26" ht="12.75" customHeight="1" x14ac:dyDescent="0.3">
      <c r="A94" s="48">
        <v>85</v>
      </c>
      <c r="B94" s="48" t="s">
        <v>148</v>
      </c>
      <c r="C94" s="28">
        <v>5744138</v>
      </c>
      <c r="D94" s="91"/>
      <c r="E94" s="28">
        <v>6962592</v>
      </c>
      <c r="G94" s="96" t="str">
        <f>IF($C94&gt;E94,E94-$C94,"")</f>
        <v/>
      </c>
      <c r="H94" s="96">
        <f>IF($C94&gt;E94,"",E94-$C94)</f>
        <v>1218454</v>
      </c>
      <c r="J94" s="28">
        <v>15509269</v>
      </c>
      <c r="L94" s="96" t="str">
        <f>IF($C94&gt;J94,J94-$C94,"")</f>
        <v/>
      </c>
      <c r="M94" s="96">
        <f>IF($C94&gt;J94,"",J94-$C94)</f>
        <v>9765131</v>
      </c>
      <c r="P94" s="50">
        <v>5744138</v>
      </c>
      <c r="R94" s="50">
        <v>6962592</v>
      </c>
      <c r="T94" s="96" t="str">
        <f>IF(P94&gt;R94,R94-P94,"")</f>
        <v/>
      </c>
      <c r="U94" s="96">
        <f>IF(P94&gt;R94,"",R94-P94)</f>
        <v>1218454</v>
      </c>
      <c r="W94" s="50">
        <v>15509269</v>
      </c>
      <c r="Y94" s="96" t="str">
        <f>IF(P94-W94&gt;0,W94-P94,"")</f>
        <v/>
      </c>
      <c r="Z94" s="96">
        <f>IF(P94-W94&gt;0,"",W94-P94)</f>
        <v>9765131</v>
      </c>
    </row>
    <row r="95" spans="1:26" ht="12.75" customHeight="1" x14ac:dyDescent="0.3">
      <c r="A95" s="48">
        <v>86</v>
      </c>
      <c r="B95" s="48" t="s">
        <v>149</v>
      </c>
      <c r="C95" s="28">
        <v>17329780</v>
      </c>
      <c r="D95" s="91"/>
      <c r="E95" s="28">
        <v>14381840</v>
      </c>
      <c r="G95" s="96">
        <f>IF($C95&gt;E95,E95-$C95,"")</f>
        <v>-2947940</v>
      </c>
      <c r="H95" s="96" t="str">
        <f>IF($C95&gt;E95,"",E95-$C95)</f>
        <v/>
      </c>
      <c r="J95" s="28">
        <v>12349985</v>
      </c>
      <c r="L95" s="96">
        <f>IF($C95&gt;J95,J95-$C95,"")</f>
        <v>-4979795</v>
      </c>
      <c r="M95" s="96" t="str">
        <f>IF($C95&gt;J95,"",J95-$C95)</f>
        <v/>
      </c>
      <c r="P95" s="50">
        <v>15814907</v>
      </c>
      <c r="R95" s="50">
        <v>14381840</v>
      </c>
      <c r="T95" s="96">
        <f>IF(P95&gt;R95,R95-P95,"")</f>
        <v>-1433067</v>
      </c>
      <c r="U95" s="96" t="str">
        <f>IF(P95&gt;R95,"",R95-P95)</f>
        <v/>
      </c>
      <c r="W95" s="50">
        <v>12349985</v>
      </c>
      <c r="Y95" s="96">
        <f>IF(P95-W95&gt;0,W95-P95,"")</f>
        <v>-3464922</v>
      </c>
      <c r="Z95" s="96" t="str">
        <f>IF(P95-W95&gt;0,"",W95-P95)</f>
        <v/>
      </c>
    </row>
    <row r="96" spans="1:26" ht="12.75" customHeight="1" x14ac:dyDescent="0.3">
      <c r="A96" s="48">
        <v>87</v>
      </c>
      <c r="B96" s="48" t="s">
        <v>150</v>
      </c>
      <c r="C96" s="28">
        <v>22598647</v>
      </c>
      <c r="D96" s="91"/>
      <c r="E96" s="28">
        <v>18754429</v>
      </c>
      <c r="G96" s="96">
        <f>IF($C96&gt;E96,E96-$C96,"")</f>
        <v>-3844218</v>
      </c>
      <c r="H96" s="96" t="str">
        <f>IF($C96&gt;E96,"",E96-$C96)</f>
        <v/>
      </c>
      <c r="J96" s="28">
        <v>16104818</v>
      </c>
      <c r="L96" s="96">
        <f>IF($C96&gt;J96,J96-$C96,"")</f>
        <v>-6493829</v>
      </c>
      <c r="M96" s="96" t="str">
        <f>IF($C96&gt;J96,"",J96-$C96)</f>
        <v/>
      </c>
      <c r="P96" s="50">
        <v>20638923</v>
      </c>
      <c r="R96" s="50">
        <v>18754429</v>
      </c>
      <c r="T96" s="96">
        <f>IF(P96&gt;R96,R96-P96,"")</f>
        <v>-1884494</v>
      </c>
      <c r="U96" s="96" t="str">
        <f>IF(P96&gt;R96,"",R96-P96)</f>
        <v/>
      </c>
      <c r="W96" s="50">
        <v>16104818</v>
      </c>
      <c r="Y96" s="96">
        <f>IF(P96-W96&gt;0,W96-P96,"")</f>
        <v>-4534105</v>
      </c>
      <c r="Z96" s="96" t="str">
        <f>IF(P96-W96&gt;0,"",W96-P96)</f>
        <v/>
      </c>
    </row>
    <row r="97" spans="1:26" ht="12.75" customHeight="1" x14ac:dyDescent="0.3">
      <c r="A97" s="48">
        <v>88</v>
      </c>
      <c r="B97" s="48" t="s">
        <v>151</v>
      </c>
      <c r="C97" s="28">
        <v>39321870</v>
      </c>
      <c r="D97" s="91"/>
      <c r="E97" s="28">
        <v>36076567</v>
      </c>
      <c r="G97" s="96">
        <f>IF($C97&gt;E97,E97-$C97,"")</f>
        <v>-3245303</v>
      </c>
      <c r="H97" s="96" t="str">
        <f>IF($C97&gt;E97,"",E97-$C97)</f>
        <v/>
      </c>
      <c r="J97" s="28">
        <v>30979698</v>
      </c>
      <c r="L97" s="96">
        <f>IF($C97&gt;J97,J97-$C97,"")</f>
        <v>-8342172</v>
      </c>
      <c r="M97" s="96" t="str">
        <f>IF($C97&gt;J97,"",J97-$C97)</f>
        <v/>
      </c>
      <c r="P97" s="50">
        <v>38215678</v>
      </c>
      <c r="R97" s="50">
        <v>36076567</v>
      </c>
      <c r="T97" s="96">
        <f>IF(P97&gt;R97,R97-P97,"")</f>
        <v>-2139111</v>
      </c>
      <c r="U97" s="96" t="str">
        <f>IF(P97&gt;R97,"",R97-P97)</f>
        <v/>
      </c>
      <c r="W97" s="50">
        <v>30979698</v>
      </c>
      <c r="Y97" s="96">
        <f>IF(P97-W97&gt;0,W97-P97,"")</f>
        <v>-7235980</v>
      </c>
      <c r="Z97" s="96" t="str">
        <f>IF(P97-W97&gt;0,"",W97-P97)</f>
        <v/>
      </c>
    </row>
    <row r="98" spans="1:26" ht="12.75" customHeight="1" x14ac:dyDescent="0.3">
      <c r="A98" s="48">
        <v>89</v>
      </c>
      <c r="B98" s="48" t="s">
        <v>152</v>
      </c>
      <c r="C98" s="28">
        <v>8633139</v>
      </c>
      <c r="D98" s="91"/>
      <c r="E98" s="28">
        <v>10464411</v>
      </c>
      <c r="G98" s="96" t="str">
        <f>IF($C98&gt;E98,E98-$C98,"")</f>
        <v/>
      </c>
      <c r="H98" s="96">
        <f>IF($C98&gt;E98,"",E98-$C98)</f>
        <v>1831272</v>
      </c>
      <c r="J98" s="28">
        <v>38917505</v>
      </c>
      <c r="L98" s="96" t="str">
        <f>IF($C98&gt;J98,J98-$C98,"")</f>
        <v/>
      </c>
      <c r="M98" s="96">
        <f>IF($C98&gt;J98,"",J98-$C98)</f>
        <v>30284366</v>
      </c>
      <c r="P98" s="50">
        <v>8633139</v>
      </c>
      <c r="R98" s="50">
        <v>10464410.744204521</v>
      </c>
      <c r="T98" s="96" t="str">
        <f>IF(P98&gt;R98,R98-P98,"")</f>
        <v/>
      </c>
      <c r="U98" s="96">
        <f>IF(P98&gt;R98,"",R98-P98)</f>
        <v>1831271.7442045212</v>
      </c>
      <c r="W98" s="50">
        <v>38917505</v>
      </c>
      <c r="Y98" s="96" t="str">
        <f>IF(P98-W98&gt;0,W98-P98,"")</f>
        <v/>
      </c>
      <c r="Z98" s="96">
        <f>IF(P98-W98&gt;0,"",W98-P98)</f>
        <v>30284366</v>
      </c>
    </row>
    <row r="99" spans="1:26" ht="12.75" customHeight="1" x14ac:dyDescent="0.3">
      <c r="A99" s="48">
        <v>90</v>
      </c>
      <c r="B99" s="48" t="s">
        <v>153</v>
      </c>
      <c r="C99" s="28">
        <v>1098644</v>
      </c>
      <c r="D99" s="91"/>
      <c r="E99" s="28">
        <v>1331690</v>
      </c>
      <c r="G99" s="96" t="str">
        <f>IF($C99&gt;E99,E99-$C99,"")</f>
        <v/>
      </c>
      <c r="H99" s="96">
        <f>IF($C99&gt;E99,"",E99-$C99)</f>
        <v>233046</v>
      </c>
      <c r="J99" s="28">
        <v>2695306</v>
      </c>
      <c r="L99" s="96" t="str">
        <f>IF($C99&gt;J99,J99-$C99,"")</f>
        <v/>
      </c>
      <c r="M99" s="96">
        <f>IF($C99&gt;J99,"",J99-$C99)</f>
        <v>1596662</v>
      </c>
      <c r="P99" s="50">
        <v>1098644</v>
      </c>
      <c r="R99" s="50">
        <v>1331689.7374155428</v>
      </c>
      <c r="T99" s="96" t="str">
        <f>IF(P99&gt;R99,R99-P99,"")</f>
        <v/>
      </c>
      <c r="U99" s="96">
        <f>IF(P99&gt;R99,"",R99-P99)</f>
        <v>233045.73741554283</v>
      </c>
      <c r="W99" s="50">
        <v>2695306</v>
      </c>
      <c r="Y99" s="96" t="str">
        <f>IF(P99-W99&gt;0,W99-P99,"")</f>
        <v/>
      </c>
      <c r="Z99" s="96">
        <f>IF(P99-W99&gt;0,"",W99-P99)</f>
        <v>1596662</v>
      </c>
    </row>
    <row r="100" spans="1:26" ht="12.75" customHeight="1" x14ac:dyDescent="0.3">
      <c r="A100" s="48">
        <v>91</v>
      </c>
      <c r="B100" s="48" t="s">
        <v>154</v>
      </c>
      <c r="C100" s="28">
        <v>2630178</v>
      </c>
      <c r="D100" s="91"/>
      <c r="E100" s="28">
        <v>2996500</v>
      </c>
      <c r="G100" s="96" t="str">
        <f>IF($C100&gt;E100,E100-$C100,"")</f>
        <v/>
      </c>
      <c r="H100" s="96">
        <f>IF($C100&gt;E100,"",E100-$C100)</f>
        <v>366322</v>
      </c>
      <c r="J100" s="28">
        <v>2573157</v>
      </c>
      <c r="L100" s="96">
        <f>IF($C100&gt;J100,J100-$C100,"")</f>
        <v>-57021</v>
      </c>
      <c r="M100" s="96" t="str">
        <f>IF($C100&gt;J100,"",J100-$C100)</f>
        <v/>
      </c>
      <c r="P100" s="50">
        <v>2630178</v>
      </c>
      <c r="R100" s="50">
        <v>2840925</v>
      </c>
      <c r="T100" s="96" t="str">
        <f>IF(P100&gt;R100,R100-P100,"")</f>
        <v/>
      </c>
      <c r="U100" s="96">
        <f>IF(P100&gt;R100,"",R100-P100)</f>
        <v>210747</v>
      </c>
      <c r="W100" s="50">
        <v>2573157</v>
      </c>
      <c r="Y100" s="96">
        <f>IF(P100-W100&gt;0,W100-P100,"")</f>
        <v>-57021</v>
      </c>
      <c r="Z100" s="96" t="str">
        <f>IF(P100-W100&gt;0,"",W100-P100)</f>
        <v/>
      </c>
    </row>
    <row r="101" spans="1:26" ht="12.75" customHeight="1" x14ac:dyDescent="0.3">
      <c r="A101" s="48">
        <v>92</v>
      </c>
      <c r="B101" s="48" t="s">
        <v>155</v>
      </c>
      <c r="C101" s="28">
        <v>5547926</v>
      </c>
      <c r="D101" s="91"/>
      <c r="E101" s="28">
        <v>6724758</v>
      </c>
      <c r="G101" s="96" t="str">
        <f>IF($C101&gt;E101,E101-$C101,"")</f>
        <v/>
      </c>
      <c r="H101" s="96">
        <f>IF($C101&gt;E101,"",E101-$C101)</f>
        <v>1176832</v>
      </c>
      <c r="J101" s="28">
        <v>6550312</v>
      </c>
      <c r="L101" s="96" t="str">
        <f>IF($C101&gt;J101,J101-$C101,"")</f>
        <v/>
      </c>
      <c r="M101" s="96">
        <f>IF($C101&gt;J101,"",J101-$C101)</f>
        <v>1002386</v>
      </c>
      <c r="P101" s="50">
        <v>5547926</v>
      </c>
      <c r="R101" s="50">
        <v>5801720</v>
      </c>
      <c r="T101" s="96" t="str">
        <f>IF(P101&gt;R101,R101-P101,"")</f>
        <v/>
      </c>
      <c r="U101" s="96">
        <f>IF(P101&gt;R101,"",R101-P101)</f>
        <v>253794</v>
      </c>
      <c r="W101" s="50">
        <v>5801720</v>
      </c>
      <c r="Y101" s="96" t="str">
        <f>IF(P101-W101&gt;0,W101-P101,"")</f>
        <v/>
      </c>
      <c r="Z101" s="96">
        <f>IF(P101-W101&gt;0,"",W101-P101)</f>
        <v>253794</v>
      </c>
    </row>
    <row r="102" spans="1:26" ht="12.75" customHeight="1" x14ac:dyDescent="0.3">
      <c r="A102" s="48">
        <v>93</v>
      </c>
      <c r="B102" s="48" t="s">
        <v>156</v>
      </c>
      <c r="C102" s="28">
        <v>48592930</v>
      </c>
      <c r="D102" s="91"/>
      <c r="E102" s="28">
        <v>40326868</v>
      </c>
      <c r="G102" s="96">
        <f>IF($C102&gt;E102,E102-$C102,"")</f>
        <v>-8266062</v>
      </c>
      <c r="H102" s="96" t="str">
        <f>IF($C102&gt;E102,"",E102-$C102)</f>
        <v/>
      </c>
      <c r="J102" s="28">
        <v>34629520</v>
      </c>
      <c r="L102" s="96">
        <f>IF($C102&gt;J102,J102-$C102,"")</f>
        <v>-13963410</v>
      </c>
      <c r="M102" s="96" t="str">
        <f>IF($C102&gt;J102,"",J102-$C102)</f>
        <v/>
      </c>
      <c r="P102" s="50">
        <v>45846412</v>
      </c>
      <c r="R102" s="50">
        <v>40326868</v>
      </c>
      <c r="T102" s="96">
        <f>IF(P102&gt;R102,R102-P102,"")</f>
        <v>-5519544</v>
      </c>
      <c r="U102" s="96" t="str">
        <f>IF(P102&gt;R102,"",R102-P102)</f>
        <v/>
      </c>
      <c r="W102" s="50">
        <v>34629520</v>
      </c>
      <c r="Y102" s="96">
        <f>IF(P102-W102&gt;0,W102-P102,"")</f>
        <v>-11216892</v>
      </c>
      <c r="Z102" s="96" t="str">
        <f>IF(P102-W102&gt;0,"",W102-P102)</f>
        <v/>
      </c>
    </row>
    <row r="103" spans="1:26" ht="12.75" customHeight="1" x14ac:dyDescent="0.3">
      <c r="A103" s="48">
        <v>94</v>
      </c>
      <c r="B103" s="48" t="s">
        <v>157</v>
      </c>
      <c r="C103" s="28">
        <v>21272196</v>
      </c>
      <c r="D103" s="91"/>
      <c r="E103" s="28">
        <v>17653618</v>
      </c>
      <c r="G103" s="96">
        <f>IF($C103&gt;E103,E103-$C103,"")</f>
        <v>-3618578</v>
      </c>
      <c r="H103" s="96" t="str">
        <f>IF($C103&gt;E103,"",E103-$C103)</f>
        <v/>
      </c>
      <c r="J103" s="28">
        <v>15159529</v>
      </c>
      <c r="L103" s="96">
        <f>IF($C103&gt;J103,J103-$C103,"")</f>
        <v>-6112667</v>
      </c>
      <c r="M103" s="96" t="str">
        <f>IF($C103&gt;J103,"",J103-$C103)</f>
        <v/>
      </c>
      <c r="P103" s="50">
        <v>18837062</v>
      </c>
      <c r="R103" s="50">
        <v>17653618</v>
      </c>
      <c r="T103" s="96">
        <f>IF(P103&gt;R103,R103-P103,"")</f>
        <v>-1183444</v>
      </c>
      <c r="U103" s="96" t="str">
        <f>IF(P103&gt;R103,"",R103-P103)</f>
        <v/>
      </c>
      <c r="W103" s="50">
        <v>15159529</v>
      </c>
      <c r="Y103" s="96">
        <f>IF(P103-W103&gt;0,W103-P103,"")</f>
        <v>-3677533</v>
      </c>
      <c r="Z103" s="96" t="str">
        <f>IF(P103-W103&gt;0,"",W103-P103)</f>
        <v/>
      </c>
    </row>
    <row r="104" spans="1:26" ht="12.75" customHeight="1" x14ac:dyDescent="0.3">
      <c r="A104" s="48">
        <v>95</v>
      </c>
      <c r="B104" s="48" t="s">
        <v>158</v>
      </c>
      <c r="C104" s="28">
        <v>66025914</v>
      </c>
      <c r="D104" s="91"/>
      <c r="E104" s="28">
        <v>54794356</v>
      </c>
      <c r="G104" s="96">
        <f>IF($C104&gt;E104,E104-$C104,"")</f>
        <v>-11231558</v>
      </c>
      <c r="H104" s="96" t="str">
        <f>IF($C104&gt;E104,"",E104-$C104)</f>
        <v/>
      </c>
      <c r="J104" s="28">
        <v>47053052</v>
      </c>
      <c r="L104" s="96">
        <f>IF($C104&gt;J104,J104-$C104,"")</f>
        <v>-18972862</v>
      </c>
      <c r="M104" s="96" t="str">
        <f>IF($C104&gt;J104,"",J104-$C104)</f>
        <v/>
      </c>
      <c r="P104" s="50">
        <v>47188152</v>
      </c>
      <c r="R104" s="50">
        <v>47188152</v>
      </c>
      <c r="T104" s="96" t="str">
        <f>IF(P104&gt;R104,R104-P104,"")</f>
        <v/>
      </c>
      <c r="U104" s="96">
        <f>IF(P104&gt;R104,"",R104-P104)</f>
        <v>0</v>
      </c>
      <c r="W104" s="50">
        <v>46739638</v>
      </c>
      <c r="Y104" s="96">
        <f>IF(P104-W104&gt;0,W104-P104,"")</f>
        <v>-448514</v>
      </c>
      <c r="Z104" s="96" t="str">
        <f>IF(P104-W104&gt;0,"",W104-P104)</f>
        <v/>
      </c>
    </row>
    <row r="105" spans="1:26" ht="12.75" customHeight="1" x14ac:dyDescent="0.3">
      <c r="A105" s="48">
        <v>96</v>
      </c>
      <c r="B105" s="48" t="s">
        <v>159</v>
      </c>
      <c r="C105" s="28">
        <v>40026720</v>
      </c>
      <c r="D105" s="91"/>
      <c r="E105" s="28">
        <v>48517237</v>
      </c>
      <c r="G105" s="96" t="str">
        <f>IF($C105&gt;E105,E105-$C105,"")</f>
        <v/>
      </c>
      <c r="H105" s="96">
        <f>IF($C105&gt;E105,"",E105-$C105)</f>
        <v>8490517</v>
      </c>
      <c r="J105" s="28">
        <v>71449923</v>
      </c>
      <c r="L105" s="96" t="str">
        <f>IF($C105&gt;J105,J105-$C105,"")</f>
        <v/>
      </c>
      <c r="M105" s="96">
        <f>IF($C105&gt;J105,"",J105-$C105)</f>
        <v>31423203</v>
      </c>
      <c r="P105" s="50">
        <v>40026720</v>
      </c>
      <c r="R105" s="50">
        <v>41987447</v>
      </c>
      <c r="T105" s="96" t="str">
        <f>IF(P105&gt;R105,R105-P105,"")</f>
        <v/>
      </c>
      <c r="U105" s="96">
        <f>IF(P105&gt;R105,"",R105-P105)</f>
        <v>1960727</v>
      </c>
      <c r="W105" s="50">
        <v>41987447</v>
      </c>
      <c r="Y105" s="96" t="str">
        <f>IF(P105-W105&gt;0,W105-P105,"")</f>
        <v/>
      </c>
      <c r="Z105" s="96">
        <f>IF(P105-W105&gt;0,"",W105-P105)</f>
        <v>1960727</v>
      </c>
    </row>
    <row r="106" spans="1:26" ht="12.75" customHeight="1" x14ac:dyDescent="0.3">
      <c r="A106" s="48">
        <v>97</v>
      </c>
      <c r="B106" s="48" t="s">
        <v>160</v>
      </c>
      <c r="C106" s="28">
        <v>32396850</v>
      </c>
      <c r="D106" s="91"/>
      <c r="E106" s="28">
        <v>26885876</v>
      </c>
      <c r="G106" s="96">
        <f>IF($C106&gt;E106,E106-$C106,"")</f>
        <v>-5510974</v>
      </c>
      <c r="H106" s="96" t="str">
        <f>IF($C106&gt;E106,"",E106-$C106)</f>
        <v/>
      </c>
      <c r="J106" s="28">
        <v>23087460</v>
      </c>
      <c r="L106" s="96">
        <f>IF($C106&gt;J106,J106-$C106,"")</f>
        <v>-9309390</v>
      </c>
      <c r="M106" s="96" t="str">
        <f>IF($C106&gt;J106,"",J106-$C106)</f>
        <v/>
      </c>
      <c r="P106" s="50">
        <v>26135608</v>
      </c>
      <c r="R106" s="50">
        <v>25886531</v>
      </c>
      <c r="T106" s="96">
        <f>IF(P106&gt;R106,R106-P106,"")</f>
        <v>-249077</v>
      </c>
      <c r="U106" s="96" t="str">
        <f>IF(P106&gt;R106,"",R106-P106)</f>
        <v/>
      </c>
      <c r="W106" s="50">
        <v>23087460</v>
      </c>
      <c r="Y106" s="96">
        <f>IF(P106-W106&gt;0,W106-P106,"")</f>
        <v>-3048148</v>
      </c>
      <c r="Z106" s="96" t="str">
        <f>IF(P106-W106&gt;0,"",W106-P106)</f>
        <v/>
      </c>
    </row>
    <row r="107" spans="1:26" ht="12.75" customHeight="1" x14ac:dyDescent="0.3">
      <c r="A107" s="48">
        <v>98</v>
      </c>
      <c r="B107" s="48" t="s">
        <v>161</v>
      </c>
      <c r="C107" s="28">
        <v>919969</v>
      </c>
      <c r="D107" s="91"/>
      <c r="E107" s="28">
        <v>763475</v>
      </c>
      <c r="G107" s="96">
        <f>IF($C107&gt;E107,E107-$C107,"")</f>
        <v>-156494</v>
      </c>
      <c r="H107" s="96" t="str">
        <f>IF($C107&gt;E107,"",E107-$C107)</f>
        <v/>
      </c>
      <c r="J107" s="28">
        <v>655612</v>
      </c>
      <c r="L107" s="96">
        <f>IF($C107&gt;J107,J107-$C107,"")</f>
        <v>-264357</v>
      </c>
      <c r="M107" s="96" t="str">
        <f>IF($C107&gt;J107,"",J107-$C107)</f>
        <v/>
      </c>
      <c r="P107" s="50">
        <v>836094</v>
      </c>
      <c r="R107" s="50">
        <v>763475</v>
      </c>
      <c r="T107" s="96">
        <f>IF(P107&gt;R107,R107-P107,"")</f>
        <v>-72619</v>
      </c>
      <c r="U107" s="96" t="str">
        <f>IF(P107&gt;R107,"",R107-P107)</f>
        <v/>
      </c>
      <c r="W107" s="50">
        <v>655612</v>
      </c>
      <c r="Y107" s="96">
        <f>IF(P107-W107&gt;0,W107-P107,"")</f>
        <v>-180482</v>
      </c>
      <c r="Z107" s="96" t="str">
        <f>IF(P107-W107&gt;0,"",W107-P107)</f>
        <v/>
      </c>
    </row>
    <row r="108" spans="1:26" ht="12.75" customHeight="1" x14ac:dyDescent="0.3">
      <c r="A108" s="48">
        <v>99</v>
      </c>
      <c r="B108" s="48" t="s">
        <v>162</v>
      </c>
      <c r="C108" s="28">
        <v>31774783</v>
      </c>
      <c r="D108" s="91"/>
      <c r="E108" s="28">
        <v>28424969</v>
      </c>
      <c r="G108" s="96">
        <f>IF($C108&gt;E108,E108-$C108,"")</f>
        <v>-3349814</v>
      </c>
      <c r="H108" s="96" t="str">
        <f>IF($C108&gt;E108,"",E108-$C108)</f>
        <v/>
      </c>
      <c r="J108" s="28">
        <v>24409112</v>
      </c>
      <c r="L108" s="96">
        <f>IF($C108&gt;J108,J108-$C108,"")</f>
        <v>-7365671</v>
      </c>
      <c r="M108" s="96" t="str">
        <f>IF($C108&gt;J108,"",J108-$C108)</f>
        <v/>
      </c>
      <c r="P108" s="50">
        <v>30839327</v>
      </c>
      <c r="R108" s="50">
        <v>28424969</v>
      </c>
      <c r="T108" s="96">
        <f>IF(P108&gt;R108,R108-P108,"")</f>
        <v>-2414358</v>
      </c>
      <c r="U108" s="96" t="str">
        <f>IF(P108&gt;R108,"",R108-P108)</f>
        <v/>
      </c>
      <c r="W108" s="50">
        <v>24409112</v>
      </c>
      <c r="Y108" s="96">
        <f>IF(P108-W108&gt;0,W108-P108,"")</f>
        <v>-6430215</v>
      </c>
      <c r="Z108" s="96" t="str">
        <f>IF(P108-W108&gt;0,"",W108-P108)</f>
        <v/>
      </c>
    </row>
    <row r="109" spans="1:26" ht="12.75" customHeight="1" x14ac:dyDescent="0.3">
      <c r="A109" s="48">
        <v>100</v>
      </c>
      <c r="B109" s="48" t="s">
        <v>163</v>
      </c>
      <c r="C109" s="28">
        <v>99915092</v>
      </c>
      <c r="D109" s="91"/>
      <c r="E109" s="28">
        <v>82918702</v>
      </c>
      <c r="G109" s="96">
        <f>IF($C109&gt;E109,E109-$C109,"")</f>
        <v>-16996390</v>
      </c>
      <c r="H109" s="96" t="str">
        <f>IF($C109&gt;E109,"",E109-$C109)</f>
        <v/>
      </c>
      <c r="J109" s="28">
        <v>71204013</v>
      </c>
      <c r="L109" s="96">
        <f>IF($C109&gt;J109,J109-$C109,"")</f>
        <v>-28711079</v>
      </c>
      <c r="M109" s="96" t="str">
        <f>IF($C109&gt;J109,"",J109-$C109)</f>
        <v/>
      </c>
      <c r="P109" s="50">
        <v>89166869</v>
      </c>
      <c r="R109" s="50">
        <v>82918702</v>
      </c>
      <c r="T109" s="96">
        <f>IF(P109&gt;R109,R109-P109,"")</f>
        <v>-6248167</v>
      </c>
      <c r="U109" s="96" t="str">
        <f>IF(P109&gt;R109,"",R109-P109)</f>
        <v/>
      </c>
      <c r="W109" s="50">
        <v>71204013</v>
      </c>
      <c r="Y109" s="96">
        <f>IF(P109-W109&gt;0,W109-P109,"")</f>
        <v>-17962856</v>
      </c>
      <c r="Z109" s="96" t="str">
        <f>IF(P109-W109&gt;0,"",W109-P109)</f>
        <v/>
      </c>
    </row>
    <row r="110" spans="1:26" ht="12.75" customHeight="1" x14ac:dyDescent="0.3">
      <c r="A110" s="48">
        <v>101</v>
      </c>
      <c r="B110" s="48" t="s">
        <v>164</v>
      </c>
      <c r="C110" s="28">
        <v>59644573</v>
      </c>
      <c r="D110" s="91"/>
      <c r="E110" s="28">
        <v>51108875</v>
      </c>
      <c r="G110" s="96">
        <f>IF($C110&gt;E110,E110-$C110,"")</f>
        <v>-8535698</v>
      </c>
      <c r="H110" s="96" t="str">
        <f>IF($C110&gt;E110,"",E110-$C110)</f>
        <v/>
      </c>
      <c r="J110" s="28">
        <v>43888253</v>
      </c>
      <c r="L110" s="96">
        <f>IF($C110&gt;J110,J110-$C110,"")</f>
        <v>-15756320</v>
      </c>
      <c r="M110" s="96" t="str">
        <f>IF($C110&gt;J110,"",J110-$C110)</f>
        <v/>
      </c>
      <c r="P110" s="50">
        <v>55744510</v>
      </c>
      <c r="R110" s="50">
        <v>51108875</v>
      </c>
      <c r="T110" s="96">
        <f>IF(P110&gt;R110,R110-P110,"")</f>
        <v>-4635635</v>
      </c>
      <c r="U110" s="96" t="str">
        <f>IF(P110&gt;R110,"",R110-P110)</f>
        <v/>
      </c>
      <c r="W110" s="50">
        <v>43888253</v>
      </c>
      <c r="Y110" s="96">
        <f>IF(P110-W110&gt;0,W110-P110,"")</f>
        <v>-11856257</v>
      </c>
      <c r="Z110" s="96" t="str">
        <f>IF(P110-W110&gt;0,"",W110-P110)</f>
        <v/>
      </c>
    </row>
    <row r="111" spans="1:26" ht="12.75" customHeight="1" x14ac:dyDescent="0.3">
      <c r="A111" s="48">
        <v>102</v>
      </c>
      <c r="B111" s="48" t="s">
        <v>165</v>
      </c>
      <c r="C111" s="28">
        <v>14119028</v>
      </c>
      <c r="D111" s="91"/>
      <c r="E111" s="28">
        <v>11738115</v>
      </c>
      <c r="G111" s="96">
        <f>IF($C111&gt;E111,E111-$C111,"")</f>
        <v>-2380913</v>
      </c>
      <c r="H111" s="96" t="str">
        <f>IF($C111&gt;E111,"",E111-$C111)</f>
        <v/>
      </c>
      <c r="J111" s="28">
        <v>10079763</v>
      </c>
      <c r="L111" s="96">
        <f>IF($C111&gt;J111,J111-$C111,"")</f>
        <v>-4039265</v>
      </c>
      <c r="M111" s="96" t="str">
        <f>IF($C111&gt;J111,"",J111-$C111)</f>
        <v/>
      </c>
      <c r="P111" s="50">
        <v>12988840</v>
      </c>
      <c r="R111" s="50">
        <v>11738115</v>
      </c>
      <c r="T111" s="96">
        <f>IF(P111&gt;R111,R111-P111,"")</f>
        <v>-1250725</v>
      </c>
      <c r="U111" s="96" t="str">
        <f>IF(P111&gt;R111,"",R111-P111)</f>
        <v/>
      </c>
      <c r="W111" s="50">
        <v>10079763</v>
      </c>
      <c r="Y111" s="96">
        <f>IF(P111-W111&gt;0,W111-P111,"")</f>
        <v>-2909077</v>
      </c>
      <c r="Z111" s="96" t="str">
        <f>IF(P111-W111&gt;0,"",W111-P111)</f>
        <v/>
      </c>
    </row>
    <row r="112" spans="1:26" ht="12.75" customHeight="1" x14ac:dyDescent="0.3">
      <c r="A112" s="48">
        <v>103</v>
      </c>
      <c r="B112" s="48" t="s">
        <v>166</v>
      </c>
      <c r="C112" s="28">
        <v>16219621</v>
      </c>
      <c r="D112" s="91"/>
      <c r="E112" s="28">
        <v>13460528</v>
      </c>
      <c r="G112" s="96">
        <f>IF($C112&gt;E112,E112-$C112,"")</f>
        <v>-2759093</v>
      </c>
      <c r="H112" s="96" t="str">
        <f>IF($C112&gt;E112,"",E112-$C112)</f>
        <v/>
      </c>
      <c r="J112" s="28">
        <v>11558835</v>
      </c>
      <c r="L112" s="96">
        <f>IF($C112&gt;J112,J112-$C112,"")</f>
        <v>-4660786</v>
      </c>
      <c r="M112" s="96" t="str">
        <f>IF($C112&gt;J112,"",J112-$C112)</f>
        <v/>
      </c>
      <c r="P112" s="50">
        <v>13581756</v>
      </c>
      <c r="R112" s="50">
        <v>13453031</v>
      </c>
      <c r="T112" s="96">
        <f>IF(P112&gt;R112,R112-P112,"")</f>
        <v>-128725</v>
      </c>
      <c r="U112" s="96" t="str">
        <f>IF(P112&gt;R112,"",R112-P112)</f>
        <v/>
      </c>
      <c r="W112" s="50">
        <v>11558835</v>
      </c>
      <c r="Y112" s="96">
        <f>IF(P112-W112&gt;0,W112-P112,"")</f>
        <v>-2022921</v>
      </c>
      <c r="Z112" s="96" t="str">
        <f>IF(P112-W112&gt;0,"",W112-P112)</f>
        <v/>
      </c>
    </row>
    <row r="113" spans="1:26" ht="12.75" customHeight="1" x14ac:dyDescent="0.3">
      <c r="A113" s="48">
        <v>104</v>
      </c>
      <c r="B113" s="48" t="s">
        <v>167</v>
      </c>
      <c r="C113" s="28">
        <v>692827</v>
      </c>
      <c r="D113" s="91"/>
      <c r="E113" s="28">
        <v>839791</v>
      </c>
      <c r="G113" s="96" t="str">
        <f>IF($C113&gt;E113,E113-$C113,"")</f>
        <v/>
      </c>
      <c r="H113" s="96">
        <f>IF($C113&gt;E113,"",E113-$C113)</f>
        <v>146964</v>
      </c>
      <c r="J113" s="28">
        <v>2583768</v>
      </c>
      <c r="L113" s="96" t="str">
        <f>IF($C113&gt;J113,J113-$C113,"")</f>
        <v/>
      </c>
      <c r="M113" s="96">
        <f>IF($C113&gt;J113,"",J113-$C113)</f>
        <v>1890941</v>
      </c>
      <c r="P113" s="50">
        <v>692827</v>
      </c>
      <c r="R113" s="50">
        <v>839790.64624363068</v>
      </c>
      <c r="T113" s="96" t="str">
        <f>IF(P113&gt;R113,R113-P113,"")</f>
        <v/>
      </c>
      <c r="U113" s="96">
        <f>IF(P113&gt;R113,"",R113-P113)</f>
        <v>146963.64624363068</v>
      </c>
      <c r="W113" s="50">
        <v>2583768</v>
      </c>
      <c r="Y113" s="96" t="str">
        <f>IF(P113-W113&gt;0,W113-P113,"")</f>
        <v/>
      </c>
      <c r="Z113" s="96">
        <f>IF(P113-W113&gt;0,"",W113-P113)</f>
        <v>1890941</v>
      </c>
    </row>
    <row r="114" spans="1:26" ht="12.75" customHeight="1" x14ac:dyDescent="0.3">
      <c r="A114" s="48">
        <v>105</v>
      </c>
      <c r="B114" s="48" t="s">
        <v>168</v>
      </c>
      <c r="C114" s="28">
        <v>13464280</v>
      </c>
      <c r="D114" s="91"/>
      <c r="E114" s="28">
        <v>12279581</v>
      </c>
      <c r="G114" s="96">
        <f>IF($C114&gt;E114,E114-$C114,"")</f>
        <v>-1184699</v>
      </c>
      <c r="H114" s="96" t="str">
        <f>IF($C114&gt;E114,"",E114-$C114)</f>
        <v/>
      </c>
      <c r="J114" s="28">
        <v>10544732</v>
      </c>
      <c r="L114" s="96">
        <f>IF($C114&gt;J114,J114-$C114,"")</f>
        <v>-2919548</v>
      </c>
      <c r="M114" s="96" t="str">
        <f>IF($C114&gt;J114,"",J114-$C114)</f>
        <v/>
      </c>
      <c r="P114" s="50">
        <v>13261286</v>
      </c>
      <c r="R114" s="50">
        <v>12279581</v>
      </c>
      <c r="T114" s="96">
        <f>IF(P114&gt;R114,R114-P114,"")</f>
        <v>-981705</v>
      </c>
      <c r="U114" s="96" t="str">
        <f>IF(P114&gt;R114,"",R114-P114)</f>
        <v/>
      </c>
      <c r="W114" s="50">
        <v>10544732</v>
      </c>
      <c r="Y114" s="96">
        <f>IF(P114-W114&gt;0,W114-P114,"")</f>
        <v>-2716554</v>
      </c>
      <c r="Z114" s="96" t="str">
        <f>IF(P114-W114&gt;0,"",W114-P114)</f>
        <v/>
      </c>
    </row>
    <row r="115" spans="1:26" ht="12.75" customHeight="1" x14ac:dyDescent="0.3">
      <c r="A115" s="48">
        <v>106</v>
      </c>
      <c r="B115" s="48" t="s">
        <v>169</v>
      </c>
      <c r="C115" s="28">
        <v>1408350</v>
      </c>
      <c r="D115" s="91"/>
      <c r="E115" s="28">
        <v>1168778</v>
      </c>
      <c r="G115" s="96">
        <f>IF($C115&gt;E115,E115-$C115,"")</f>
        <v>-239572</v>
      </c>
      <c r="H115" s="96" t="str">
        <f>IF($C115&gt;E115,"",E115-$C115)</f>
        <v/>
      </c>
      <c r="J115" s="28">
        <v>1003654</v>
      </c>
      <c r="L115" s="96">
        <f>IF($C115&gt;J115,J115-$C115,"")</f>
        <v>-404696</v>
      </c>
      <c r="M115" s="96" t="str">
        <f>IF($C115&gt;J115,"",J115-$C115)</f>
        <v/>
      </c>
      <c r="P115" s="50">
        <v>1322239</v>
      </c>
      <c r="R115" s="50">
        <v>1168778</v>
      </c>
      <c r="T115" s="96">
        <f>IF(P115&gt;R115,R115-P115,"")</f>
        <v>-153461</v>
      </c>
      <c r="U115" s="96" t="str">
        <f>IF(P115&gt;R115,"",R115-P115)</f>
        <v/>
      </c>
      <c r="W115" s="50">
        <v>1003654</v>
      </c>
      <c r="Y115" s="96">
        <f>IF(P115-W115&gt;0,W115-P115,"")</f>
        <v>-318585</v>
      </c>
      <c r="Z115" s="96" t="str">
        <f>IF(P115-W115&gt;0,"",W115-P115)</f>
        <v/>
      </c>
    </row>
    <row r="116" spans="1:26" ht="12.75" customHeight="1" x14ac:dyDescent="0.3">
      <c r="A116" s="48">
        <v>107</v>
      </c>
      <c r="B116" s="48" t="s">
        <v>170</v>
      </c>
      <c r="C116" s="28">
        <v>43695832</v>
      </c>
      <c r="D116" s="91"/>
      <c r="E116" s="28">
        <v>51001068</v>
      </c>
      <c r="G116" s="96" t="str">
        <f>IF($C116&gt;E116,E116-$C116,"")</f>
        <v/>
      </c>
      <c r="H116" s="96">
        <f>IF($C116&gt;E116,"",E116-$C116)</f>
        <v>7305236</v>
      </c>
      <c r="J116" s="28">
        <v>43795677</v>
      </c>
      <c r="L116" s="96" t="str">
        <f>IF($C116&gt;J116,J116-$C116,"")</f>
        <v/>
      </c>
      <c r="M116" s="96">
        <f>IF($C116&gt;J116,"",J116-$C116)</f>
        <v>99845</v>
      </c>
      <c r="P116" s="50">
        <v>41093876</v>
      </c>
      <c r="R116" s="50">
        <v>41485769</v>
      </c>
      <c r="T116" s="96" t="str">
        <f>IF(P116&gt;R116,R116-P116,"")</f>
        <v/>
      </c>
      <c r="U116" s="96">
        <f>IF(P116&gt;R116,"",R116-P116)</f>
        <v>391893</v>
      </c>
      <c r="W116" s="50">
        <v>41093876</v>
      </c>
      <c r="Y116" s="96" t="str">
        <f>IF(P116-W116&gt;0,W116-P116,"")</f>
        <v/>
      </c>
      <c r="Z116" s="96">
        <f>IF(P116-W116&gt;0,"",W116-P116)</f>
        <v>0</v>
      </c>
    </row>
    <row r="117" spans="1:26" ht="12.75" customHeight="1" x14ac:dyDescent="0.3">
      <c r="A117" s="48">
        <v>108</v>
      </c>
      <c r="B117" s="48" t="s">
        <v>171</v>
      </c>
      <c r="C117" s="28">
        <v>988949</v>
      </c>
      <c r="D117" s="91"/>
      <c r="E117" s="28">
        <v>820721</v>
      </c>
      <c r="G117" s="96">
        <f>IF($C117&gt;E117,E117-$C117,"")</f>
        <v>-168228</v>
      </c>
      <c r="H117" s="96" t="str">
        <f>IF($C117&gt;E117,"",E117-$C117)</f>
        <v/>
      </c>
      <c r="J117" s="28">
        <v>704770</v>
      </c>
      <c r="L117" s="96">
        <f>IF($C117&gt;J117,J117-$C117,"")</f>
        <v>-284179</v>
      </c>
      <c r="M117" s="96" t="str">
        <f>IF($C117&gt;J117,"",J117-$C117)</f>
        <v/>
      </c>
      <c r="P117" s="50">
        <v>931640</v>
      </c>
      <c r="R117" s="50">
        <v>820721</v>
      </c>
      <c r="T117" s="96">
        <f>IF(P117&gt;R117,R117-P117,"")</f>
        <v>-110919</v>
      </c>
      <c r="U117" s="96" t="str">
        <f>IF(P117&gt;R117,"",R117-P117)</f>
        <v/>
      </c>
      <c r="W117" s="50">
        <v>704770</v>
      </c>
      <c r="Y117" s="96">
        <f>IF(P117-W117&gt;0,W117-P117,"")</f>
        <v>-226870</v>
      </c>
      <c r="Z117" s="96" t="str">
        <f>IF(P117-W117&gt;0,"",W117-P117)</f>
        <v/>
      </c>
    </row>
    <row r="118" spans="1:26" ht="12.75" customHeight="1" x14ac:dyDescent="0.3">
      <c r="A118" s="48">
        <v>109</v>
      </c>
      <c r="B118" s="48" t="s">
        <v>172</v>
      </c>
      <c r="C118" s="28">
        <v>0</v>
      </c>
      <c r="D118" s="91"/>
      <c r="E118" s="28">
        <v>0</v>
      </c>
      <c r="G118" s="96" t="str">
        <f>IF($C118&gt;E118,E118-$C118,"")</f>
        <v/>
      </c>
      <c r="H118" s="96">
        <f>IF($C118&gt;E118,"",E118-$C118)</f>
        <v>0</v>
      </c>
      <c r="J118" s="28">
        <v>563230</v>
      </c>
      <c r="L118" s="96" t="str">
        <f>IF($C118&gt;J118,J118-$C118,"")</f>
        <v/>
      </c>
      <c r="M118" s="96">
        <f>IF($C118&gt;J118,"",J118-$C118)</f>
        <v>563230</v>
      </c>
      <c r="P118" s="50">
        <v>0</v>
      </c>
      <c r="R118" s="50">
        <v>0</v>
      </c>
      <c r="T118" s="96" t="str">
        <f>IF(P118&gt;R118,R118-P118,"")</f>
        <v/>
      </c>
      <c r="U118" s="96">
        <f>IF(P118&gt;R118,"",R118-P118)</f>
        <v>0</v>
      </c>
      <c r="W118" s="50">
        <v>0</v>
      </c>
      <c r="Y118" s="96" t="str">
        <f>IF(P118-W118&gt;0,W118-P118,"")</f>
        <v/>
      </c>
      <c r="Z118" s="96">
        <f>IF(P118-W118&gt;0,"",W118-P118)</f>
        <v>0</v>
      </c>
    </row>
    <row r="119" spans="1:26" ht="12.75" customHeight="1" x14ac:dyDescent="0.3">
      <c r="A119" s="48">
        <v>110</v>
      </c>
      <c r="B119" s="48" t="s">
        <v>173</v>
      </c>
      <c r="C119" s="28">
        <v>34064478</v>
      </c>
      <c r="D119" s="91"/>
      <c r="E119" s="28">
        <v>28391609</v>
      </c>
      <c r="G119" s="96">
        <f>IF($C119&gt;E119,E119-$C119,"")</f>
        <v>-5672869</v>
      </c>
      <c r="H119" s="96" t="str">
        <f>IF($C119&gt;E119,"",E119-$C119)</f>
        <v/>
      </c>
      <c r="J119" s="28">
        <v>24380465</v>
      </c>
      <c r="L119" s="96">
        <f>IF($C119&gt;J119,J119-$C119,"")</f>
        <v>-9684013</v>
      </c>
      <c r="M119" s="96" t="str">
        <f>IF($C119&gt;J119,"",J119-$C119)</f>
        <v/>
      </c>
      <c r="P119" s="50">
        <v>28949345</v>
      </c>
      <c r="R119" s="50">
        <v>28391609</v>
      </c>
      <c r="T119" s="96">
        <f>IF(P119&gt;R119,R119-P119,"")</f>
        <v>-557736</v>
      </c>
      <c r="U119" s="96" t="str">
        <f>IF(P119&gt;R119,"",R119-P119)</f>
        <v/>
      </c>
      <c r="W119" s="50">
        <v>24380465</v>
      </c>
      <c r="Y119" s="96">
        <f>IF(P119-W119&gt;0,W119-P119,"")</f>
        <v>-4568880</v>
      </c>
      <c r="Z119" s="96" t="str">
        <f>IF(P119-W119&gt;0,"",W119-P119)</f>
        <v/>
      </c>
    </row>
    <row r="120" spans="1:26" ht="12.75" customHeight="1" x14ac:dyDescent="0.3">
      <c r="A120" s="48">
        <v>111</v>
      </c>
      <c r="B120" s="48" t="s">
        <v>174</v>
      </c>
      <c r="C120" s="28">
        <v>7394019</v>
      </c>
      <c r="D120" s="91"/>
      <c r="E120" s="28">
        <v>6136235</v>
      </c>
      <c r="G120" s="96">
        <f>IF($C120&gt;E120,E120-$C120,"")</f>
        <v>-1257784</v>
      </c>
      <c r="H120" s="96" t="str">
        <f>IF($C120&gt;E120,"",E120-$C120)</f>
        <v/>
      </c>
      <c r="J120" s="28">
        <v>5269312</v>
      </c>
      <c r="L120" s="96">
        <f>IF($C120&gt;J120,J120-$C120,"")</f>
        <v>-2124707</v>
      </c>
      <c r="M120" s="96" t="str">
        <f>IF($C120&gt;J120,"",J120-$C120)</f>
        <v/>
      </c>
      <c r="P120" s="50">
        <v>6651430</v>
      </c>
      <c r="R120" s="50">
        <v>6136235</v>
      </c>
      <c r="T120" s="96">
        <f>IF(P120&gt;R120,R120-P120,"")</f>
        <v>-515195</v>
      </c>
      <c r="U120" s="96" t="str">
        <f>IF(P120&gt;R120,"",R120-P120)</f>
        <v/>
      </c>
      <c r="W120" s="50">
        <v>5269312</v>
      </c>
      <c r="Y120" s="96">
        <f>IF(P120-W120&gt;0,W120-P120,"")</f>
        <v>-1382118</v>
      </c>
      <c r="Z120" s="96" t="str">
        <f>IF(P120-W120&gt;0,"",W120-P120)</f>
        <v/>
      </c>
    </row>
    <row r="121" spans="1:26" ht="12.75" customHeight="1" x14ac:dyDescent="0.3">
      <c r="A121" s="48">
        <v>112</v>
      </c>
      <c r="B121" s="48" t="s">
        <v>175</v>
      </c>
      <c r="C121" s="28">
        <v>1966838</v>
      </c>
      <c r="D121" s="91"/>
      <c r="E121" s="28">
        <v>1632262</v>
      </c>
      <c r="G121" s="96">
        <f>IF($C121&gt;E121,E121-$C121,"")</f>
        <v>-334576</v>
      </c>
      <c r="H121" s="96" t="str">
        <f>IF($C121&gt;E121,"",E121-$C121)</f>
        <v/>
      </c>
      <c r="J121" s="28">
        <v>1401657</v>
      </c>
      <c r="L121" s="96">
        <f>IF($C121&gt;J121,J121-$C121,"")</f>
        <v>-565181</v>
      </c>
      <c r="M121" s="96" t="str">
        <f>IF($C121&gt;J121,"",J121-$C121)</f>
        <v/>
      </c>
      <c r="P121" s="50">
        <v>1807989</v>
      </c>
      <c r="R121" s="50">
        <v>1632262</v>
      </c>
      <c r="T121" s="96">
        <f>IF(P121&gt;R121,R121-P121,"")</f>
        <v>-175727</v>
      </c>
      <c r="U121" s="96" t="str">
        <f>IF(P121&gt;R121,"",R121-P121)</f>
        <v/>
      </c>
      <c r="W121" s="50">
        <v>1401657</v>
      </c>
      <c r="Y121" s="96">
        <f>IF(P121-W121&gt;0,W121-P121,"")</f>
        <v>-406332</v>
      </c>
      <c r="Z121" s="96" t="str">
        <f>IF(P121-W121&gt;0,"",W121-P121)</f>
        <v/>
      </c>
    </row>
    <row r="122" spans="1:26" ht="12.75" customHeight="1" x14ac:dyDescent="0.3">
      <c r="A122" s="48">
        <v>113</v>
      </c>
      <c r="B122" s="48" t="s">
        <v>176</v>
      </c>
      <c r="C122" s="28">
        <v>9539682</v>
      </c>
      <c r="D122" s="91"/>
      <c r="E122" s="28">
        <v>11198969</v>
      </c>
      <c r="G122" s="96" t="str">
        <f>IF($C122&gt;E122,E122-$C122,"")</f>
        <v/>
      </c>
      <c r="H122" s="96">
        <f>IF($C122&gt;E122,"",E122-$C122)</f>
        <v>1659287</v>
      </c>
      <c r="J122" s="28">
        <v>9616787</v>
      </c>
      <c r="L122" s="96" t="str">
        <f>IF($C122&gt;J122,J122-$C122,"")</f>
        <v/>
      </c>
      <c r="M122" s="96">
        <f>IF($C122&gt;J122,"",J122-$C122)</f>
        <v>77105</v>
      </c>
      <c r="P122" s="50">
        <v>9169459</v>
      </c>
      <c r="R122" s="50">
        <v>9255396</v>
      </c>
      <c r="T122" s="96" t="str">
        <f>IF(P122&gt;R122,R122-P122,"")</f>
        <v/>
      </c>
      <c r="U122" s="96">
        <f>IF(P122&gt;R122,"",R122-P122)</f>
        <v>85937</v>
      </c>
      <c r="W122" s="50">
        <v>9169459</v>
      </c>
      <c r="Y122" s="96" t="str">
        <f>IF(P122-W122&gt;0,W122-P122,"")</f>
        <v/>
      </c>
      <c r="Z122" s="96">
        <f>IF(P122-W122&gt;0,"",W122-P122)</f>
        <v>0</v>
      </c>
    </row>
    <row r="123" spans="1:26" ht="12.75" customHeight="1" x14ac:dyDescent="0.3">
      <c r="A123" s="48">
        <v>114</v>
      </c>
      <c r="B123" s="48" t="s">
        <v>177</v>
      </c>
      <c r="C123" s="28">
        <v>14542278</v>
      </c>
      <c r="D123" s="91"/>
      <c r="E123" s="28">
        <v>12068515</v>
      </c>
      <c r="G123" s="96">
        <f>IF($C123&gt;E123,E123-$C123,"")</f>
        <v>-2473763</v>
      </c>
      <c r="H123" s="96" t="str">
        <f>IF($C123&gt;E123,"",E123-$C123)</f>
        <v/>
      </c>
      <c r="J123" s="28">
        <v>10363485</v>
      </c>
      <c r="L123" s="96">
        <f>IF($C123&gt;J123,J123-$C123,"")</f>
        <v>-4178793</v>
      </c>
      <c r="M123" s="96" t="str">
        <f>IF($C123&gt;J123,"",J123-$C123)</f>
        <v/>
      </c>
      <c r="P123" s="50">
        <v>13286373</v>
      </c>
      <c r="R123" s="50">
        <v>12068515</v>
      </c>
      <c r="T123" s="96">
        <f>IF(P123&gt;R123,R123-P123,"")</f>
        <v>-1217858</v>
      </c>
      <c r="U123" s="96" t="str">
        <f>IF(P123&gt;R123,"",R123-P123)</f>
        <v/>
      </c>
      <c r="W123" s="50">
        <v>10363485</v>
      </c>
      <c r="Y123" s="96">
        <f>IF(P123-W123&gt;0,W123-P123,"")</f>
        <v>-2922888</v>
      </c>
      <c r="Z123" s="96" t="str">
        <f>IF(P123-W123&gt;0,"",W123-P123)</f>
        <v/>
      </c>
    </row>
    <row r="124" spans="1:26" ht="12.75" customHeight="1" x14ac:dyDescent="0.3">
      <c r="A124" s="48">
        <v>115</v>
      </c>
      <c r="B124" s="48" t="s">
        <v>178</v>
      </c>
      <c r="C124" s="28">
        <v>18659135</v>
      </c>
      <c r="D124" s="91"/>
      <c r="E124" s="28">
        <v>21514085</v>
      </c>
      <c r="G124" s="96" t="str">
        <f>IF($C124&gt;E124,E124-$C124,"")</f>
        <v/>
      </c>
      <c r="H124" s="96">
        <f>IF($C124&gt;E124,"",E124-$C124)</f>
        <v>2854950</v>
      </c>
      <c r="J124" s="28">
        <v>18474592</v>
      </c>
      <c r="L124" s="96">
        <f>IF($C124&gt;J124,J124-$C124,"")</f>
        <v>-184543</v>
      </c>
      <c r="M124" s="96" t="str">
        <f>IF($C124&gt;J124,"",J124-$C124)</f>
        <v/>
      </c>
      <c r="P124" s="50">
        <v>18659135</v>
      </c>
      <c r="R124" s="50">
        <v>19381466</v>
      </c>
      <c r="T124" s="96" t="str">
        <f>IF(P124&gt;R124,R124-P124,"")</f>
        <v/>
      </c>
      <c r="U124" s="96">
        <f>IF(P124&gt;R124,"",R124-P124)</f>
        <v>722331</v>
      </c>
      <c r="W124" s="50">
        <v>18474592</v>
      </c>
      <c r="Y124" s="96">
        <f>IF(P124-W124&gt;0,W124-P124,"")</f>
        <v>-184543</v>
      </c>
      <c r="Z124" s="96" t="str">
        <f>IF(P124-W124&gt;0,"",W124-P124)</f>
        <v/>
      </c>
    </row>
    <row r="125" spans="1:26" ht="12.75" customHeight="1" x14ac:dyDescent="0.3">
      <c r="A125" s="48">
        <v>116</v>
      </c>
      <c r="B125" s="48" t="s">
        <v>179</v>
      </c>
      <c r="C125" s="28">
        <v>10285650</v>
      </c>
      <c r="D125" s="91"/>
      <c r="E125" s="28">
        <v>8535975</v>
      </c>
      <c r="G125" s="96">
        <f>IF($C125&gt;E125,E125-$C125,"")</f>
        <v>-1749675</v>
      </c>
      <c r="H125" s="96" t="str">
        <f>IF($C125&gt;E125,"",E125-$C125)</f>
        <v/>
      </c>
      <c r="J125" s="28">
        <v>7330019</v>
      </c>
      <c r="L125" s="96">
        <f>IF($C125&gt;J125,J125-$C125,"")</f>
        <v>-2955631</v>
      </c>
      <c r="M125" s="96" t="str">
        <f>IF($C125&gt;J125,"",J125-$C125)</f>
        <v/>
      </c>
      <c r="P125" s="50">
        <v>9287204</v>
      </c>
      <c r="R125" s="50">
        <v>8535975</v>
      </c>
      <c r="T125" s="96">
        <f>IF(P125&gt;R125,R125-P125,"")</f>
        <v>-751229</v>
      </c>
      <c r="U125" s="96" t="str">
        <f>IF(P125&gt;R125,"",R125-P125)</f>
        <v/>
      </c>
      <c r="W125" s="50">
        <v>7330019</v>
      </c>
      <c r="Y125" s="96">
        <f>IF(P125-W125&gt;0,W125-P125,"")</f>
        <v>-1957185</v>
      </c>
      <c r="Z125" s="96" t="str">
        <f>IF(P125-W125&gt;0,"",W125-P125)</f>
        <v/>
      </c>
    </row>
    <row r="126" spans="1:26" ht="12.75" customHeight="1" x14ac:dyDescent="0.3">
      <c r="A126" s="48">
        <v>117</v>
      </c>
      <c r="B126" s="48" t="s">
        <v>180</v>
      </c>
      <c r="C126" s="28">
        <v>5440221</v>
      </c>
      <c r="D126" s="91"/>
      <c r="E126" s="28">
        <v>6594207</v>
      </c>
      <c r="G126" s="96" t="str">
        <f>IF($C126&gt;E126,E126-$C126,"")</f>
        <v/>
      </c>
      <c r="H126" s="96">
        <f>IF($C126&gt;E126,"",E126-$C126)</f>
        <v>1153986</v>
      </c>
      <c r="J126" s="28">
        <v>5933000</v>
      </c>
      <c r="L126" s="96" t="str">
        <f>IF($C126&gt;J126,J126-$C126,"")</f>
        <v/>
      </c>
      <c r="M126" s="96">
        <f>IF($C126&gt;J126,"",J126-$C126)</f>
        <v>492779</v>
      </c>
      <c r="P126" s="50">
        <v>5374427</v>
      </c>
      <c r="R126" s="50">
        <v>5476904</v>
      </c>
      <c r="T126" s="96" t="str">
        <f>IF(P126&gt;R126,R126-P126,"")</f>
        <v/>
      </c>
      <c r="U126" s="96">
        <f>IF(P126&gt;R126,"",R126-P126)</f>
        <v>102477</v>
      </c>
      <c r="W126" s="50">
        <v>5476904</v>
      </c>
      <c r="Y126" s="96" t="str">
        <f>IF(P126-W126&gt;0,W126-P126,"")</f>
        <v/>
      </c>
      <c r="Z126" s="96">
        <f>IF(P126-W126&gt;0,"",W126-P126)</f>
        <v>102477</v>
      </c>
    </row>
    <row r="127" spans="1:26" ht="12.75" customHeight="1" x14ac:dyDescent="0.3">
      <c r="A127" s="48">
        <v>118</v>
      </c>
      <c r="B127" s="48" t="s">
        <v>181</v>
      </c>
      <c r="C127" s="28">
        <v>10127087</v>
      </c>
      <c r="D127" s="91"/>
      <c r="E127" s="28">
        <v>8404385</v>
      </c>
      <c r="G127" s="96">
        <f>IF($C127&gt;E127,E127-$C127,"")</f>
        <v>-1722702</v>
      </c>
      <c r="H127" s="96" t="str">
        <f>IF($C127&gt;E127,"",E127-$C127)</f>
        <v/>
      </c>
      <c r="J127" s="28">
        <v>7217020</v>
      </c>
      <c r="L127" s="96">
        <f>IF($C127&gt;J127,J127-$C127,"")</f>
        <v>-2910067</v>
      </c>
      <c r="M127" s="96" t="str">
        <f>IF($C127&gt;J127,"",J127-$C127)</f>
        <v/>
      </c>
      <c r="P127" s="50">
        <v>9079021</v>
      </c>
      <c r="R127" s="50">
        <v>8404385</v>
      </c>
      <c r="T127" s="96">
        <f>IF(P127&gt;R127,R127-P127,"")</f>
        <v>-674636</v>
      </c>
      <c r="U127" s="96" t="str">
        <f>IF(P127&gt;R127,"",R127-P127)</f>
        <v/>
      </c>
      <c r="W127" s="50">
        <v>7217020</v>
      </c>
      <c r="Y127" s="96">
        <f>IF(P127-W127&gt;0,W127-P127,"")</f>
        <v>-1862001</v>
      </c>
      <c r="Z127" s="96" t="str">
        <f>IF(P127-W127&gt;0,"",W127-P127)</f>
        <v/>
      </c>
    </row>
    <row r="128" spans="1:26" ht="12.75" customHeight="1" x14ac:dyDescent="0.3">
      <c r="A128" s="48">
        <v>119</v>
      </c>
      <c r="B128" s="48" t="s">
        <v>182</v>
      </c>
      <c r="C128" s="28">
        <v>12005491</v>
      </c>
      <c r="D128" s="91"/>
      <c r="E128" s="28">
        <v>14552110</v>
      </c>
      <c r="G128" s="96" t="str">
        <f>IF($C128&gt;E128,E128-$C128,"")</f>
        <v/>
      </c>
      <c r="H128" s="96">
        <f>IF($C128&gt;E128,"",E128-$C128)</f>
        <v>2546619</v>
      </c>
      <c r="J128" s="28">
        <v>13828834</v>
      </c>
      <c r="L128" s="96" t="str">
        <f>IF($C128&gt;J128,J128-$C128,"")</f>
        <v/>
      </c>
      <c r="M128" s="96">
        <f>IF($C128&gt;J128,"",J128-$C128)</f>
        <v>1823343</v>
      </c>
      <c r="P128" s="50">
        <v>11824349</v>
      </c>
      <c r="R128" s="50">
        <v>12051456</v>
      </c>
      <c r="T128" s="96" t="str">
        <f>IF(P128&gt;R128,R128-P128,"")</f>
        <v/>
      </c>
      <c r="U128" s="96">
        <f>IF(P128&gt;R128,"",R128-P128)</f>
        <v>227107</v>
      </c>
      <c r="W128" s="50">
        <v>12051456</v>
      </c>
      <c r="Y128" s="96" t="str">
        <f>IF(P128-W128&gt;0,W128-P128,"")</f>
        <v/>
      </c>
      <c r="Z128" s="96">
        <f>IF(P128-W128&gt;0,"",W128-P128)</f>
        <v>227107</v>
      </c>
    </row>
    <row r="129" spans="1:26" ht="12.75" customHeight="1" x14ac:dyDescent="0.3">
      <c r="A129" s="48">
        <v>120</v>
      </c>
      <c r="B129" s="48" t="s">
        <v>183</v>
      </c>
      <c r="C129" s="28">
        <v>6278384</v>
      </c>
      <c r="D129" s="91"/>
      <c r="E129" s="28">
        <v>5455799</v>
      </c>
      <c r="G129" s="96">
        <f>IF($C129&gt;E129,E129-$C129,"")</f>
        <v>-822585</v>
      </c>
      <c r="H129" s="96" t="str">
        <f>IF($C129&gt;E129,"",E129-$C129)</f>
        <v/>
      </c>
      <c r="J129" s="28">
        <v>4685008</v>
      </c>
      <c r="L129" s="96">
        <f>IF($C129&gt;J129,J129-$C129,"")</f>
        <v>-1593376</v>
      </c>
      <c r="M129" s="96" t="str">
        <f>IF($C129&gt;J129,"",J129-$C129)</f>
        <v/>
      </c>
      <c r="P129" s="50">
        <v>6158086</v>
      </c>
      <c r="R129" s="50">
        <v>5455799</v>
      </c>
      <c r="T129" s="96">
        <f>IF(P129&gt;R129,R129-P129,"")</f>
        <v>-702287</v>
      </c>
      <c r="U129" s="96" t="str">
        <f>IF(P129&gt;R129,"",R129-P129)</f>
        <v/>
      </c>
      <c r="W129" s="50">
        <v>4685008</v>
      </c>
      <c r="Y129" s="96">
        <f>IF(P129-W129&gt;0,W129-P129,"")</f>
        <v>-1473078</v>
      </c>
      <c r="Z129" s="96" t="str">
        <f>IF(P129-W129&gt;0,"",W129-P129)</f>
        <v/>
      </c>
    </row>
    <row r="130" spans="1:26" ht="12.75" customHeight="1" x14ac:dyDescent="0.3">
      <c r="A130" s="48">
        <v>121</v>
      </c>
      <c r="B130" s="48" t="s">
        <v>184</v>
      </c>
      <c r="C130" s="28">
        <v>1032089</v>
      </c>
      <c r="D130" s="91"/>
      <c r="E130" s="28">
        <v>1251017</v>
      </c>
      <c r="G130" s="96" t="str">
        <f>IF($C130&gt;E130,E130-$C130,"")</f>
        <v/>
      </c>
      <c r="H130" s="96">
        <f>IF($C130&gt;E130,"",E130-$C130)</f>
        <v>218928</v>
      </c>
      <c r="J130" s="28">
        <v>1093006</v>
      </c>
      <c r="L130" s="96" t="str">
        <f>IF($C130&gt;J130,J130-$C130,"")</f>
        <v/>
      </c>
      <c r="M130" s="96">
        <f>IF($C130&gt;J130,"",J130-$C130)</f>
        <v>60917</v>
      </c>
      <c r="P130" s="50">
        <v>855049</v>
      </c>
      <c r="R130" s="50">
        <v>855049</v>
      </c>
      <c r="T130" s="96" t="str">
        <f>IF(P130&gt;R130,R130-P130,"")</f>
        <v/>
      </c>
      <c r="U130" s="96">
        <f>IF(P130&gt;R130,"",R130-P130)</f>
        <v>0</v>
      </c>
      <c r="W130" s="50">
        <v>855049</v>
      </c>
      <c r="Y130" s="96" t="str">
        <f>IF(P130-W130&gt;0,W130-P130,"")</f>
        <v/>
      </c>
      <c r="Z130" s="96">
        <f>IF(P130-W130&gt;0,"",W130-P130)</f>
        <v>0</v>
      </c>
    </row>
    <row r="131" spans="1:26" ht="12.75" customHeight="1" x14ac:dyDescent="0.3">
      <c r="A131" s="48">
        <v>122</v>
      </c>
      <c r="B131" s="48" t="s">
        <v>185</v>
      </c>
      <c r="C131" s="28">
        <v>28324783</v>
      </c>
      <c r="D131" s="91"/>
      <c r="E131" s="28">
        <v>25486766</v>
      </c>
      <c r="G131" s="96">
        <f>IF($C131&gt;E131,E131-$C131,"")</f>
        <v>-2838017</v>
      </c>
      <c r="H131" s="96" t="str">
        <f>IF($C131&gt;E131,"",E131-$C131)</f>
        <v/>
      </c>
      <c r="J131" s="28">
        <v>21886016</v>
      </c>
      <c r="L131" s="96">
        <f>IF($C131&gt;J131,J131-$C131,"")</f>
        <v>-6438767</v>
      </c>
      <c r="M131" s="96" t="str">
        <f>IF($C131&gt;J131,"",J131-$C131)</f>
        <v/>
      </c>
      <c r="P131" s="50">
        <v>27057729</v>
      </c>
      <c r="R131" s="50">
        <v>25486766</v>
      </c>
      <c r="T131" s="96">
        <f>IF(P131&gt;R131,R131-P131,"")</f>
        <v>-1570963</v>
      </c>
      <c r="U131" s="96" t="str">
        <f>IF(P131&gt;R131,"",R131-P131)</f>
        <v/>
      </c>
      <c r="W131" s="50">
        <v>21886016</v>
      </c>
      <c r="Y131" s="96">
        <f>IF(P131-W131&gt;0,W131-P131,"")</f>
        <v>-5171713</v>
      </c>
      <c r="Z131" s="96" t="str">
        <f>IF(P131-W131&gt;0,"",W131-P131)</f>
        <v/>
      </c>
    </row>
    <row r="132" spans="1:26" ht="12.75" customHeight="1" x14ac:dyDescent="0.3">
      <c r="A132" s="48">
        <v>123</v>
      </c>
      <c r="B132" s="48" t="s">
        <v>186</v>
      </c>
      <c r="C132" s="28">
        <v>14717183</v>
      </c>
      <c r="D132" s="91"/>
      <c r="E132" s="28">
        <v>12213667</v>
      </c>
      <c r="G132" s="96">
        <f>IF($C132&gt;E132,E132-$C132,"")</f>
        <v>-2503516</v>
      </c>
      <c r="H132" s="96" t="str">
        <f>IF($C132&gt;E132,"",E132-$C132)</f>
        <v/>
      </c>
      <c r="J132" s="28">
        <v>10488130</v>
      </c>
      <c r="L132" s="96">
        <f>IF($C132&gt;J132,J132-$C132,"")</f>
        <v>-4229053</v>
      </c>
      <c r="M132" s="96" t="str">
        <f>IF($C132&gt;J132,"",J132-$C132)</f>
        <v/>
      </c>
      <c r="P132" s="50">
        <v>13165818</v>
      </c>
      <c r="R132" s="50">
        <v>12213667</v>
      </c>
      <c r="T132" s="96">
        <f>IF(P132&gt;R132,R132-P132,"")</f>
        <v>-952151</v>
      </c>
      <c r="U132" s="96" t="str">
        <f>IF(P132&gt;R132,"",R132-P132)</f>
        <v/>
      </c>
      <c r="W132" s="50">
        <v>10488130</v>
      </c>
      <c r="Y132" s="96">
        <f>IF(P132-W132&gt;0,W132-P132,"")</f>
        <v>-2677688</v>
      </c>
      <c r="Z132" s="96" t="str">
        <f>IF(P132-W132&gt;0,"",W132-P132)</f>
        <v/>
      </c>
    </row>
    <row r="133" spans="1:26" ht="12.75" customHeight="1" x14ac:dyDescent="0.3">
      <c r="A133" s="48">
        <v>124</v>
      </c>
      <c r="B133" s="48" t="s">
        <v>187</v>
      </c>
      <c r="C133" s="28">
        <v>2562986</v>
      </c>
      <c r="D133" s="91"/>
      <c r="E133" s="28">
        <v>2127000</v>
      </c>
      <c r="G133" s="96">
        <f>IF($C133&gt;E133,E133-$C133,"")</f>
        <v>-435986</v>
      </c>
      <c r="H133" s="96" t="str">
        <f>IF($C133&gt;E133,"",E133-$C133)</f>
        <v/>
      </c>
      <c r="J133" s="28">
        <v>1826499</v>
      </c>
      <c r="L133" s="96">
        <f>IF($C133&gt;J133,J133-$C133,"")</f>
        <v>-736487</v>
      </c>
      <c r="M133" s="96" t="str">
        <f>IF($C133&gt;J133,"",J133-$C133)</f>
        <v/>
      </c>
      <c r="P133" s="50">
        <v>2095716</v>
      </c>
      <c r="R133" s="50">
        <v>2055870</v>
      </c>
      <c r="T133" s="96">
        <f>IF(P133&gt;R133,R133-P133,"")</f>
        <v>-39846</v>
      </c>
      <c r="U133" s="96" t="str">
        <f>IF(P133&gt;R133,"",R133-P133)</f>
        <v/>
      </c>
      <c r="W133" s="50">
        <v>1826499</v>
      </c>
      <c r="Y133" s="96">
        <f>IF(P133-W133&gt;0,W133-P133,"")</f>
        <v>-269217</v>
      </c>
      <c r="Z133" s="96" t="str">
        <f>IF(P133-W133&gt;0,"",W133-P133)</f>
        <v/>
      </c>
    </row>
    <row r="134" spans="1:26" ht="12.75" customHeight="1" x14ac:dyDescent="0.3">
      <c r="A134" s="48">
        <v>125</v>
      </c>
      <c r="B134" s="48" t="s">
        <v>188</v>
      </c>
      <c r="C134" s="28">
        <v>9499160</v>
      </c>
      <c r="D134" s="91"/>
      <c r="E134" s="28">
        <v>11514133</v>
      </c>
      <c r="G134" s="96" t="str">
        <f>IF($C134&gt;E134,E134-$C134,"")</f>
        <v/>
      </c>
      <c r="H134" s="96">
        <f>IF($C134&gt;E134,"",E134-$C134)</f>
        <v>2014973</v>
      </c>
      <c r="J134" s="28">
        <v>11202179</v>
      </c>
      <c r="L134" s="96" t="str">
        <f>IF($C134&gt;J134,J134-$C134,"")</f>
        <v/>
      </c>
      <c r="M134" s="96">
        <f>IF($C134&gt;J134,"",J134-$C134)</f>
        <v>1703019</v>
      </c>
      <c r="P134" s="50">
        <v>9249928</v>
      </c>
      <c r="R134" s="50">
        <v>9338351</v>
      </c>
      <c r="T134" s="96" t="str">
        <f>IF(P134&gt;R134,R134-P134,"")</f>
        <v/>
      </c>
      <c r="U134" s="96">
        <f>IF(P134&gt;R134,"",R134-P134)</f>
        <v>88423</v>
      </c>
      <c r="W134" s="50">
        <v>9338351</v>
      </c>
      <c r="Y134" s="96" t="str">
        <f>IF(P134-W134&gt;0,W134-P134,"")</f>
        <v/>
      </c>
      <c r="Z134" s="96">
        <f>IF(P134-W134&gt;0,"",W134-P134)</f>
        <v>88423</v>
      </c>
    </row>
    <row r="135" spans="1:26" ht="12.75" customHeight="1" x14ac:dyDescent="0.3">
      <c r="A135" s="48">
        <v>126</v>
      </c>
      <c r="B135" s="48" t="s">
        <v>189</v>
      </c>
      <c r="C135" s="28">
        <v>17349584</v>
      </c>
      <c r="D135" s="91"/>
      <c r="E135" s="28">
        <v>21029799</v>
      </c>
      <c r="G135" s="96" t="str">
        <f>IF($C135&gt;E135,E135-$C135,"")</f>
        <v/>
      </c>
      <c r="H135" s="96">
        <f>IF($C135&gt;E135,"",E135-$C135)</f>
        <v>3680215</v>
      </c>
      <c r="J135" s="28">
        <v>32024882</v>
      </c>
      <c r="L135" s="96" t="str">
        <f>IF($C135&gt;J135,J135-$C135,"")</f>
        <v/>
      </c>
      <c r="M135" s="96">
        <f>IF($C135&gt;J135,"",J135-$C135)</f>
        <v>14675298</v>
      </c>
      <c r="P135" s="50">
        <v>17349584</v>
      </c>
      <c r="R135" s="50">
        <v>21029799</v>
      </c>
      <c r="T135" s="96" t="str">
        <f>IF(P135&gt;R135,R135-P135,"")</f>
        <v/>
      </c>
      <c r="U135" s="96">
        <f>IF(P135&gt;R135,"",R135-P135)</f>
        <v>3680215</v>
      </c>
      <c r="W135" s="50">
        <v>17780147</v>
      </c>
      <c r="Y135" s="96" t="str">
        <f>IF(P135-W135&gt;0,W135-P135,"")</f>
        <v/>
      </c>
      <c r="Z135" s="96">
        <f>IF(P135-W135&gt;0,"",W135-P135)</f>
        <v>430563</v>
      </c>
    </row>
    <row r="136" spans="1:26" ht="12.75" customHeight="1" x14ac:dyDescent="0.3">
      <c r="A136" s="48">
        <v>127</v>
      </c>
      <c r="B136" s="48" t="s">
        <v>190</v>
      </c>
      <c r="C136" s="28">
        <v>3285084</v>
      </c>
      <c r="D136" s="91"/>
      <c r="E136" s="28">
        <v>3981920</v>
      </c>
      <c r="G136" s="96" t="str">
        <f>IF($C136&gt;E136,E136-$C136,"")</f>
        <v/>
      </c>
      <c r="H136" s="96">
        <f>IF($C136&gt;E136,"",E136-$C136)</f>
        <v>696836</v>
      </c>
      <c r="J136" s="28">
        <v>3448710</v>
      </c>
      <c r="L136" s="96" t="str">
        <f>IF($C136&gt;J136,J136-$C136,"")</f>
        <v/>
      </c>
      <c r="M136" s="96">
        <f>IF($C136&gt;J136,"",J136-$C136)</f>
        <v>163626</v>
      </c>
      <c r="P136" s="50">
        <v>3285084</v>
      </c>
      <c r="R136" s="50">
        <v>3655464</v>
      </c>
      <c r="T136" s="96" t="str">
        <f>IF(P136&gt;R136,R136-P136,"")</f>
        <v/>
      </c>
      <c r="U136" s="96">
        <f>IF(P136&gt;R136,"",R136-P136)</f>
        <v>370380</v>
      </c>
      <c r="W136" s="50">
        <v>3448710</v>
      </c>
      <c r="Y136" s="96" t="str">
        <f>IF(P136-W136&gt;0,W136-P136,"")</f>
        <v/>
      </c>
      <c r="Z136" s="96">
        <f>IF(P136-W136&gt;0,"",W136-P136)</f>
        <v>163626</v>
      </c>
    </row>
    <row r="137" spans="1:26" ht="12.75" customHeight="1" x14ac:dyDescent="0.3">
      <c r="A137" s="48">
        <v>128</v>
      </c>
      <c r="B137" s="48" t="s">
        <v>191</v>
      </c>
      <c r="C137" s="28">
        <v>74421525</v>
      </c>
      <c r="D137" s="91"/>
      <c r="E137" s="28">
        <v>61761804</v>
      </c>
      <c r="G137" s="96">
        <f>IF($C137&gt;E137,E137-$C137,"")</f>
        <v>-12659721</v>
      </c>
      <c r="H137" s="96" t="str">
        <f>IF($C137&gt;E137,"",E137-$C137)</f>
        <v/>
      </c>
      <c r="J137" s="28">
        <v>53036145</v>
      </c>
      <c r="L137" s="96">
        <f>IF($C137&gt;J137,J137-$C137,"")</f>
        <v>-21385380</v>
      </c>
      <c r="M137" s="96" t="str">
        <f>IF($C137&gt;J137,"",J137-$C137)</f>
        <v/>
      </c>
      <c r="P137" s="50">
        <v>62485173</v>
      </c>
      <c r="R137" s="50">
        <v>61761804</v>
      </c>
      <c r="T137" s="96">
        <f>IF(P137&gt;R137,R137-P137,"")</f>
        <v>-723369</v>
      </c>
      <c r="U137" s="96" t="str">
        <f>IF(P137&gt;R137,"",R137-P137)</f>
        <v/>
      </c>
      <c r="W137" s="50">
        <v>53036145</v>
      </c>
      <c r="Y137" s="96">
        <f>IF(P137-W137&gt;0,W137-P137,"")</f>
        <v>-9449028</v>
      </c>
      <c r="Z137" s="96" t="str">
        <f>IF(P137-W137&gt;0,"",W137-P137)</f>
        <v/>
      </c>
    </row>
    <row r="138" spans="1:26" ht="12.75" customHeight="1" x14ac:dyDescent="0.3">
      <c r="A138" s="48">
        <v>129</v>
      </c>
      <c r="B138" s="48" t="s">
        <v>192</v>
      </c>
      <c r="C138" s="28">
        <v>293350</v>
      </c>
      <c r="D138" s="91"/>
      <c r="E138" s="28">
        <v>275885</v>
      </c>
      <c r="G138" s="96">
        <f>IF($C138&gt;E138,E138-$C138,"")</f>
        <v>-17465</v>
      </c>
      <c r="H138" s="96" t="str">
        <f>IF($C138&gt;E138,"",E138-$C138)</f>
        <v/>
      </c>
      <c r="J138" s="28">
        <v>236908</v>
      </c>
      <c r="L138" s="96">
        <f>IF($C138&gt;J138,J138-$C138,"")</f>
        <v>-56442</v>
      </c>
      <c r="M138" s="96" t="str">
        <f>IF($C138&gt;J138,"",J138-$C138)</f>
        <v/>
      </c>
      <c r="P138" s="50">
        <v>293350</v>
      </c>
      <c r="R138" s="50">
        <v>275885</v>
      </c>
      <c r="T138" s="96">
        <f>IF(P138&gt;R138,R138-P138,"")</f>
        <v>-17465</v>
      </c>
      <c r="U138" s="96" t="str">
        <f>IF(P138&gt;R138,"",R138-P138)</f>
        <v/>
      </c>
      <c r="W138" s="50">
        <v>236908</v>
      </c>
      <c r="Y138" s="96">
        <f>IF(P138-W138&gt;0,W138-P138,"")</f>
        <v>-56442</v>
      </c>
      <c r="Z138" s="96" t="str">
        <f>IF(P138-W138&gt;0,"",W138-P138)</f>
        <v/>
      </c>
    </row>
    <row r="139" spans="1:26" ht="12.75" customHeight="1" x14ac:dyDescent="0.3">
      <c r="A139" s="48">
        <v>130</v>
      </c>
      <c r="B139" s="48" t="s">
        <v>193</v>
      </c>
      <c r="C139" s="28">
        <v>601900</v>
      </c>
      <c r="D139" s="91"/>
      <c r="E139" s="28">
        <v>499511</v>
      </c>
      <c r="G139" s="96">
        <f>IF($C139&gt;E139,E139-$C139,"")</f>
        <v>-102389</v>
      </c>
      <c r="H139" s="96" t="str">
        <f>IF($C139&gt;E139,"",E139-$C139)</f>
        <v/>
      </c>
      <c r="J139" s="28">
        <v>428941</v>
      </c>
      <c r="L139" s="96">
        <f>IF($C139&gt;J139,J139-$C139,"")</f>
        <v>-172959</v>
      </c>
      <c r="M139" s="96" t="str">
        <f>IF($C139&gt;J139,"",J139-$C139)</f>
        <v/>
      </c>
      <c r="P139" s="50">
        <v>534178</v>
      </c>
      <c r="R139" s="50">
        <v>499511</v>
      </c>
      <c r="T139" s="96">
        <f>IF(P139&gt;R139,R139-P139,"")</f>
        <v>-34667</v>
      </c>
      <c r="U139" s="96" t="str">
        <f>IF(P139&gt;R139,"",R139-P139)</f>
        <v/>
      </c>
      <c r="W139" s="50">
        <v>428941</v>
      </c>
      <c r="Y139" s="96">
        <f>IF(P139-W139&gt;0,W139-P139,"")</f>
        <v>-105237</v>
      </c>
      <c r="Z139" s="96" t="str">
        <f>IF(P139-W139&gt;0,"",W139-P139)</f>
        <v/>
      </c>
    </row>
    <row r="140" spans="1:26" ht="12.75" customHeight="1" x14ac:dyDescent="0.3">
      <c r="A140" s="48">
        <v>131</v>
      </c>
      <c r="B140" s="48" t="s">
        <v>194</v>
      </c>
      <c r="C140" s="28">
        <v>38473209</v>
      </c>
      <c r="D140" s="91"/>
      <c r="E140" s="28">
        <v>46634193</v>
      </c>
      <c r="G140" s="96" t="str">
        <f>IF($C140&gt;E140,E140-$C140,"")</f>
        <v/>
      </c>
      <c r="H140" s="96">
        <f>IF($C140&gt;E140,"",E140-$C140)</f>
        <v>8160984</v>
      </c>
      <c r="J140" s="28">
        <v>65847981</v>
      </c>
      <c r="L140" s="96" t="str">
        <f>IF($C140&gt;J140,J140-$C140,"")</f>
        <v/>
      </c>
      <c r="M140" s="96">
        <f>IF($C140&gt;J140,"",J140-$C140)</f>
        <v>27374772</v>
      </c>
      <c r="P140" s="50">
        <v>38473209</v>
      </c>
      <c r="R140" s="50">
        <v>40637180</v>
      </c>
      <c r="T140" s="96" t="str">
        <f>IF(P140&gt;R140,R140-P140,"")</f>
        <v/>
      </c>
      <c r="U140" s="96">
        <f>IF(P140&gt;R140,"",R140-P140)</f>
        <v>2163971</v>
      </c>
      <c r="W140" s="50">
        <v>40637180</v>
      </c>
      <c r="Y140" s="96" t="str">
        <f>IF(P140-W140&gt;0,W140-P140,"")</f>
        <v/>
      </c>
      <c r="Z140" s="96">
        <f>IF(P140-W140&gt;0,"",W140-P140)</f>
        <v>2163971</v>
      </c>
    </row>
    <row r="141" spans="1:26" ht="12.75" customHeight="1" x14ac:dyDescent="0.3">
      <c r="A141" s="48">
        <v>132</v>
      </c>
      <c r="B141" s="48" t="s">
        <v>195</v>
      </c>
      <c r="C141" s="28">
        <v>2735265</v>
      </c>
      <c r="D141" s="91"/>
      <c r="E141" s="28">
        <v>2417609</v>
      </c>
      <c r="G141" s="96">
        <f>IF($C141&gt;E141,E141-$C141,"")</f>
        <v>-317656</v>
      </c>
      <c r="H141" s="96" t="str">
        <f>IF($C141&gt;E141,"",E141-$C141)</f>
        <v/>
      </c>
      <c r="J141" s="28">
        <v>2076051</v>
      </c>
      <c r="L141" s="96">
        <f>IF($C141&gt;J141,J141-$C141,"")</f>
        <v>-659214</v>
      </c>
      <c r="M141" s="96" t="str">
        <f>IF($C141&gt;J141,"",J141-$C141)</f>
        <v/>
      </c>
      <c r="P141" s="50">
        <v>2350354</v>
      </c>
      <c r="R141" s="50">
        <v>2328056</v>
      </c>
      <c r="T141" s="96">
        <f>IF(P141&gt;R141,R141-P141,"")</f>
        <v>-22298</v>
      </c>
      <c r="U141" s="96" t="str">
        <f>IF(P141&gt;R141,"",R141-P141)</f>
        <v/>
      </c>
      <c r="W141" s="50">
        <v>2076051</v>
      </c>
      <c r="Y141" s="96">
        <f>IF(P141-W141&gt;0,W141-P141,"")</f>
        <v>-274303</v>
      </c>
      <c r="Z141" s="96" t="str">
        <f>IF(P141-W141&gt;0,"",W141-P141)</f>
        <v/>
      </c>
    </row>
    <row r="142" spans="1:26" ht="12.75" customHeight="1" x14ac:dyDescent="0.3">
      <c r="A142" s="48">
        <v>133</v>
      </c>
      <c r="B142" s="48" t="s">
        <v>196</v>
      </c>
      <c r="C142" s="28">
        <v>13725311</v>
      </c>
      <c r="D142" s="91"/>
      <c r="E142" s="28">
        <v>11390521</v>
      </c>
      <c r="G142" s="96">
        <f>IF($C142&gt;E142,E142-$C142,"")</f>
        <v>-2334790</v>
      </c>
      <c r="H142" s="96" t="str">
        <f>IF($C142&gt;E142,"",E142-$C142)</f>
        <v/>
      </c>
      <c r="J142" s="28">
        <v>9781277</v>
      </c>
      <c r="L142" s="96">
        <f>IF($C142&gt;J142,J142-$C142,"")</f>
        <v>-3944034</v>
      </c>
      <c r="M142" s="96" t="str">
        <f>IF($C142&gt;J142,"",J142-$C142)</f>
        <v/>
      </c>
      <c r="P142" s="50">
        <v>11893051</v>
      </c>
      <c r="R142" s="50">
        <v>11390521</v>
      </c>
      <c r="T142" s="96">
        <f>IF(P142&gt;R142,R142-P142,"")</f>
        <v>-502530</v>
      </c>
      <c r="U142" s="96" t="str">
        <f>IF(P142&gt;R142,"",R142-P142)</f>
        <v/>
      </c>
      <c r="W142" s="50">
        <v>9781277</v>
      </c>
      <c r="Y142" s="96">
        <f>IF(P142-W142&gt;0,W142-P142,"")</f>
        <v>-2111774</v>
      </c>
      <c r="Z142" s="96" t="str">
        <f>IF(P142-W142&gt;0,"",W142-P142)</f>
        <v/>
      </c>
    </row>
    <row r="143" spans="1:26" ht="12.75" customHeight="1" x14ac:dyDescent="0.3">
      <c r="A143" s="48">
        <v>134</v>
      </c>
      <c r="B143" s="48" t="s">
        <v>197</v>
      </c>
      <c r="C143" s="28">
        <v>29314545</v>
      </c>
      <c r="D143" s="91"/>
      <c r="E143" s="28">
        <v>24327896</v>
      </c>
      <c r="G143" s="96">
        <f>IF($C143&gt;E143,E143-$C143,"")</f>
        <v>-4986649</v>
      </c>
      <c r="H143" s="96" t="str">
        <f>IF($C143&gt;E143,"",E143-$C143)</f>
        <v/>
      </c>
      <c r="J143" s="28">
        <v>20890870</v>
      </c>
      <c r="L143" s="96">
        <f>IF($C143&gt;J143,J143-$C143,"")</f>
        <v>-8423675</v>
      </c>
      <c r="M143" s="96" t="str">
        <f>IF($C143&gt;J143,"",J143-$C143)</f>
        <v/>
      </c>
      <c r="P143" s="50">
        <v>26389055</v>
      </c>
      <c r="R143" s="50">
        <v>24327896</v>
      </c>
      <c r="T143" s="96">
        <f>IF(P143&gt;R143,R143-P143,"")</f>
        <v>-2061159</v>
      </c>
      <c r="U143" s="96" t="str">
        <f>IF(P143&gt;R143,"",R143-P143)</f>
        <v/>
      </c>
      <c r="W143" s="50">
        <v>20890870</v>
      </c>
      <c r="Y143" s="96">
        <f>IF(P143-W143&gt;0,W143-P143,"")</f>
        <v>-5498185</v>
      </c>
      <c r="Z143" s="96" t="str">
        <f>IF(P143-W143&gt;0,"",W143-P143)</f>
        <v/>
      </c>
    </row>
    <row r="144" spans="1:26" ht="12.75" customHeight="1" x14ac:dyDescent="0.3">
      <c r="A144" s="48">
        <v>135</v>
      </c>
      <c r="B144" s="48" t="s">
        <v>198</v>
      </c>
      <c r="C144" s="28">
        <v>3171248</v>
      </c>
      <c r="D144" s="91"/>
      <c r="E144" s="28">
        <v>2631792</v>
      </c>
      <c r="G144" s="96">
        <f>IF($C144&gt;E144,E144-$C144,"")</f>
        <v>-539456</v>
      </c>
      <c r="H144" s="96" t="str">
        <f>IF($C144&gt;E144,"",E144-$C144)</f>
        <v/>
      </c>
      <c r="J144" s="28">
        <v>2259975</v>
      </c>
      <c r="L144" s="96">
        <f>IF($C144&gt;J144,J144-$C144,"")</f>
        <v>-911273</v>
      </c>
      <c r="M144" s="96" t="str">
        <f>IF($C144&gt;J144,"",J144-$C144)</f>
        <v/>
      </c>
      <c r="P144" s="50">
        <v>2929956</v>
      </c>
      <c r="R144" s="50">
        <v>2631792</v>
      </c>
      <c r="T144" s="96">
        <f>IF(P144&gt;R144,R144-P144,"")</f>
        <v>-298164</v>
      </c>
      <c r="U144" s="96" t="str">
        <f>IF(P144&gt;R144,"",R144-P144)</f>
        <v/>
      </c>
      <c r="W144" s="50">
        <v>2259975</v>
      </c>
      <c r="Y144" s="96">
        <f>IF(P144-W144&gt;0,W144-P144,"")</f>
        <v>-669981</v>
      </c>
      <c r="Z144" s="96" t="str">
        <f>IF(P144-W144&gt;0,"",W144-P144)</f>
        <v/>
      </c>
    </row>
    <row r="145" spans="1:26" ht="12.75" customHeight="1" x14ac:dyDescent="0.3">
      <c r="A145" s="48">
        <v>136</v>
      </c>
      <c r="B145" s="48" t="s">
        <v>199</v>
      </c>
      <c r="C145" s="28">
        <v>29430968</v>
      </c>
      <c r="D145" s="91"/>
      <c r="E145" s="28">
        <v>24719352</v>
      </c>
      <c r="G145" s="96">
        <f>IF($C145&gt;E145,E145-$C145,"")</f>
        <v>-4711616</v>
      </c>
      <c r="H145" s="96" t="str">
        <f>IF($C145&gt;E145,"",E145-$C145)</f>
        <v/>
      </c>
      <c r="J145" s="28">
        <v>21227021</v>
      </c>
      <c r="L145" s="96">
        <f>IF($C145&gt;J145,J145-$C145,"")</f>
        <v>-8203947</v>
      </c>
      <c r="M145" s="96" t="str">
        <f>IF($C145&gt;J145,"",J145-$C145)</f>
        <v/>
      </c>
      <c r="P145" s="50">
        <v>27865028</v>
      </c>
      <c r="R145" s="50">
        <v>24719352</v>
      </c>
      <c r="T145" s="96">
        <f>IF(P145&gt;R145,R145-P145,"")</f>
        <v>-3145676</v>
      </c>
      <c r="U145" s="96" t="str">
        <f>IF(P145&gt;R145,"",R145-P145)</f>
        <v/>
      </c>
      <c r="W145" s="50">
        <v>21227021</v>
      </c>
      <c r="Y145" s="96">
        <f>IF(P145-W145&gt;0,W145-P145,"")</f>
        <v>-6638007</v>
      </c>
      <c r="Z145" s="96" t="str">
        <f>IF(P145-W145&gt;0,"",W145-P145)</f>
        <v/>
      </c>
    </row>
    <row r="146" spans="1:26" ht="12.75" customHeight="1" x14ac:dyDescent="0.3">
      <c r="A146" s="48">
        <v>137</v>
      </c>
      <c r="B146" s="48" t="s">
        <v>200</v>
      </c>
      <c r="C146" s="28">
        <v>22579503</v>
      </c>
      <c r="D146" s="91"/>
      <c r="E146" s="28">
        <v>18738541</v>
      </c>
      <c r="G146" s="96">
        <f>IF($C146&gt;E146,E146-$C146,"")</f>
        <v>-3840962</v>
      </c>
      <c r="H146" s="96" t="str">
        <f>IF($C146&gt;E146,"",E146-$C146)</f>
        <v/>
      </c>
      <c r="J146" s="28">
        <v>16091175</v>
      </c>
      <c r="L146" s="96">
        <f>IF($C146&gt;J146,J146-$C146,"")</f>
        <v>-6488328</v>
      </c>
      <c r="M146" s="96" t="str">
        <f>IF($C146&gt;J146,"",J146-$C146)</f>
        <v/>
      </c>
      <c r="P146" s="50">
        <v>13957634</v>
      </c>
      <c r="R146" s="50">
        <v>13957634</v>
      </c>
      <c r="T146" s="96" t="str">
        <f>IF(P146&gt;R146,R146-P146,"")</f>
        <v/>
      </c>
      <c r="U146" s="96">
        <f>IF(P146&gt;R146,"",R146-P146)</f>
        <v>0</v>
      </c>
      <c r="W146" s="50">
        <v>13825797</v>
      </c>
      <c r="Y146" s="96">
        <f>IF(P146-W146&gt;0,W146-P146,"")</f>
        <v>-131837</v>
      </c>
      <c r="Z146" s="96" t="str">
        <f>IF(P146-W146&gt;0,"",W146-P146)</f>
        <v/>
      </c>
    </row>
    <row r="147" spans="1:26" ht="12.75" customHeight="1" x14ac:dyDescent="0.3">
      <c r="A147" s="48">
        <v>138</v>
      </c>
      <c r="B147" s="48" t="s">
        <v>201</v>
      </c>
      <c r="C147" s="28">
        <v>8532765</v>
      </c>
      <c r="D147" s="91"/>
      <c r="E147" s="28">
        <v>7081271</v>
      </c>
      <c r="G147" s="96">
        <f>IF($C147&gt;E147,E147-$C147,"")</f>
        <v>-1451494</v>
      </c>
      <c r="H147" s="96" t="str">
        <f>IF($C147&gt;E147,"",E147-$C147)</f>
        <v/>
      </c>
      <c r="J147" s="28">
        <v>6080835</v>
      </c>
      <c r="L147" s="96">
        <f>IF($C147&gt;J147,J147-$C147,"")</f>
        <v>-2451930</v>
      </c>
      <c r="M147" s="96" t="str">
        <f>IF($C147&gt;J147,"",J147-$C147)</f>
        <v/>
      </c>
      <c r="P147" s="50">
        <v>8022244</v>
      </c>
      <c r="R147" s="50">
        <v>7081271</v>
      </c>
      <c r="T147" s="96">
        <f>IF(P147&gt;R147,R147-P147,"")</f>
        <v>-940973</v>
      </c>
      <c r="U147" s="96" t="str">
        <f>IF(P147&gt;R147,"",R147-P147)</f>
        <v/>
      </c>
      <c r="W147" s="50">
        <v>6080835</v>
      </c>
      <c r="Y147" s="96">
        <f>IF(P147-W147&gt;0,W147-P147,"")</f>
        <v>-1941409</v>
      </c>
      <c r="Z147" s="96" t="str">
        <f>IF(P147-W147&gt;0,"",W147-P147)</f>
        <v/>
      </c>
    </row>
    <row r="148" spans="1:26" ht="12.75" customHeight="1" x14ac:dyDescent="0.3">
      <c r="A148" s="48">
        <v>139</v>
      </c>
      <c r="B148" s="48" t="s">
        <v>202</v>
      </c>
      <c r="C148" s="28">
        <v>46249611</v>
      </c>
      <c r="D148" s="91"/>
      <c r="E148" s="28">
        <v>43729106</v>
      </c>
      <c r="G148" s="96">
        <f>IF($C148&gt;E148,E148-$C148,"")</f>
        <v>-2520505</v>
      </c>
      <c r="H148" s="96" t="str">
        <f>IF($C148&gt;E148,"",E148-$C148)</f>
        <v/>
      </c>
      <c r="J148" s="28">
        <v>37551092</v>
      </c>
      <c r="L148" s="96">
        <f>IF($C148&gt;J148,J148-$C148,"")</f>
        <v>-8698519</v>
      </c>
      <c r="M148" s="96" t="str">
        <f>IF($C148&gt;J148,"",J148-$C148)</f>
        <v/>
      </c>
      <c r="P148" s="50">
        <v>46249611</v>
      </c>
      <c r="R148" s="50">
        <v>43729106</v>
      </c>
      <c r="T148" s="96">
        <f>IF(P148&gt;R148,R148-P148,"")</f>
        <v>-2520505</v>
      </c>
      <c r="U148" s="96" t="str">
        <f>IF(P148&gt;R148,"",R148-P148)</f>
        <v/>
      </c>
      <c r="W148" s="50">
        <v>37551092</v>
      </c>
      <c r="Y148" s="96">
        <f>IF(P148-W148&gt;0,W148-P148,"")</f>
        <v>-8698519</v>
      </c>
      <c r="Z148" s="96" t="str">
        <f>IF(P148-W148&gt;0,"",W148-P148)</f>
        <v/>
      </c>
    </row>
    <row r="149" spans="1:26" ht="12.75" customHeight="1" x14ac:dyDescent="0.3">
      <c r="A149" s="48">
        <v>140</v>
      </c>
      <c r="B149" s="48" t="s">
        <v>203</v>
      </c>
      <c r="C149" s="28">
        <v>5528505</v>
      </c>
      <c r="D149" s="91"/>
      <c r="E149" s="28">
        <v>4588061</v>
      </c>
      <c r="G149" s="96">
        <f>IF($C149&gt;E149,E149-$C149,"")</f>
        <v>-940444</v>
      </c>
      <c r="H149" s="96" t="str">
        <f>IF($C149&gt;E149,"",E149-$C149)</f>
        <v/>
      </c>
      <c r="J149" s="28">
        <v>3939863</v>
      </c>
      <c r="L149" s="96">
        <f>IF($C149&gt;J149,J149-$C149,"")</f>
        <v>-1588642</v>
      </c>
      <c r="M149" s="96" t="str">
        <f>IF($C149&gt;J149,"",J149-$C149)</f>
        <v/>
      </c>
      <c r="P149" s="50">
        <v>4818338</v>
      </c>
      <c r="R149" s="50">
        <v>4588061</v>
      </c>
      <c r="T149" s="96">
        <f>IF(P149&gt;R149,R149-P149,"")</f>
        <v>-230277</v>
      </c>
      <c r="U149" s="96" t="str">
        <f>IF(P149&gt;R149,"",R149-P149)</f>
        <v/>
      </c>
      <c r="W149" s="50">
        <v>3939863</v>
      </c>
      <c r="Y149" s="96">
        <f>IF(P149-W149&gt;0,W149-P149,"")</f>
        <v>-878475</v>
      </c>
      <c r="Z149" s="96" t="str">
        <f>IF(P149-W149&gt;0,"",W149-P149)</f>
        <v/>
      </c>
    </row>
    <row r="150" spans="1:26" ht="12.75" customHeight="1" x14ac:dyDescent="0.3">
      <c r="A150" s="48">
        <v>141</v>
      </c>
      <c r="B150" s="48" t="s">
        <v>204</v>
      </c>
      <c r="C150" s="28">
        <v>29231554</v>
      </c>
      <c r="D150" s="91"/>
      <c r="E150" s="28">
        <v>24259023</v>
      </c>
      <c r="G150" s="96">
        <f>IF($C150&gt;E150,E150-$C150,"")</f>
        <v>-4972531</v>
      </c>
      <c r="H150" s="96" t="str">
        <f>IF($C150&gt;E150,"",E150-$C150)</f>
        <v/>
      </c>
      <c r="J150" s="28">
        <v>20831728</v>
      </c>
      <c r="L150" s="96">
        <f>IF($C150&gt;J150,J150-$C150,"")</f>
        <v>-8399826</v>
      </c>
      <c r="M150" s="96" t="str">
        <f>IF($C150&gt;J150,"",J150-$C150)</f>
        <v/>
      </c>
      <c r="P150" s="50">
        <v>26420969</v>
      </c>
      <c r="R150" s="50">
        <v>24259023</v>
      </c>
      <c r="T150" s="96">
        <f>IF(P150&gt;R150,R150-P150,"")</f>
        <v>-2161946</v>
      </c>
      <c r="U150" s="96" t="str">
        <f>IF(P150&gt;R150,"",R150-P150)</f>
        <v/>
      </c>
      <c r="W150" s="50">
        <v>20831728</v>
      </c>
      <c r="Y150" s="96">
        <f>IF(P150-W150&gt;0,W150-P150,"")</f>
        <v>-5589241</v>
      </c>
      <c r="Z150" s="96" t="str">
        <f>IF(P150-W150&gt;0,"",W150-P150)</f>
        <v/>
      </c>
    </row>
    <row r="151" spans="1:26" ht="12.75" customHeight="1" x14ac:dyDescent="0.3">
      <c r="A151" s="48">
        <v>142</v>
      </c>
      <c r="B151" s="48" t="s">
        <v>205</v>
      </c>
      <c r="C151" s="28">
        <v>8637600</v>
      </c>
      <c r="D151" s="91"/>
      <c r="E151" s="28">
        <v>10469818</v>
      </c>
      <c r="G151" s="96" t="str">
        <f>IF($C151&gt;E151,E151-$C151,"")</f>
        <v/>
      </c>
      <c r="H151" s="96">
        <f>IF($C151&gt;E151,"",E151-$C151)</f>
        <v>1832218</v>
      </c>
      <c r="J151" s="28">
        <v>14532022</v>
      </c>
      <c r="L151" s="96" t="str">
        <f>IF($C151&gt;J151,J151-$C151,"")</f>
        <v/>
      </c>
      <c r="M151" s="96">
        <f>IF($C151&gt;J151,"",J151-$C151)</f>
        <v>5894422</v>
      </c>
      <c r="P151" s="50">
        <v>8637600</v>
      </c>
      <c r="R151" s="50">
        <v>9591668</v>
      </c>
      <c r="T151" s="96" t="str">
        <f>IF(P151&gt;R151,R151-P151,"")</f>
        <v/>
      </c>
      <c r="U151" s="96">
        <f>IF(P151&gt;R151,"",R151-P151)</f>
        <v>954068</v>
      </c>
      <c r="W151" s="50">
        <v>9591668</v>
      </c>
      <c r="Y151" s="96" t="str">
        <f>IF(P151-W151&gt;0,W151-P151,"")</f>
        <v/>
      </c>
      <c r="Z151" s="96">
        <f>IF(P151-W151&gt;0,"",W151-P151)</f>
        <v>954068</v>
      </c>
    </row>
    <row r="152" spans="1:26" ht="12.75" customHeight="1" x14ac:dyDescent="0.3">
      <c r="A152" s="48">
        <v>143</v>
      </c>
      <c r="B152" s="48" t="s">
        <v>206</v>
      </c>
      <c r="C152" s="28">
        <v>2168889</v>
      </c>
      <c r="D152" s="91"/>
      <c r="E152" s="28">
        <v>1799943</v>
      </c>
      <c r="G152" s="96">
        <f>IF($C152&gt;E152,E152-$C152,"")</f>
        <v>-368946</v>
      </c>
      <c r="H152" s="96" t="str">
        <f>IF($C152&gt;E152,"",E152-$C152)</f>
        <v/>
      </c>
      <c r="J152" s="28">
        <v>1545648</v>
      </c>
      <c r="L152" s="96">
        <f>IF($C152&gt;J152,J152-$C152,"")</f>
        <v>-623241</v>
      </c>
      <c r="M152" s="96" t="str">
        <f>IF($C152&gt;J152,"",J152-$C152)</f>
        <v/>
      </c>
      <c r="P152" s="50">
        <v>1962512</v>
      </c>
      <c r="R152" s="50">
        <v>1799943</v>
      </c>
      <c r="T152" s="96">
        <f>IF(P152&gt;R152,R152-P152,"")</f>
        <v>-162569</v>
      </c>
      <c r="U152" s="96" t="str">
        <f>IF(P152&gt;R152,"",R152-P152)</f>
        <v/>
      </c>
      <c r="W152" s="50">
        <v>1545648</v>
      </c>
      <c r="Y152" s="96">
        <f>IF(P152-W152&gt;0,W152-P152,"")</f>
        <v>-416864</v>
      </c>
      <c r="Z152" s="96" t="str">
        <f>IF(P152-W152&gt;0,"",W152-P152)</f>
        <v/>
      </c>
    </row>
    <row r="153" spans="1:26" ht="12.75" customHeight="1" x14ac:dyDescent="0.3">
      <c r="A153" s="48">
        <v>144</v>
      </c>
      <c r="B153" s="48" t="s">
        <v>207</v>
      </c>
      <c r="C153" s="28">
        <v>18287533</v>
      </c>
      <c r="D153" s="91"/>
      <c r="E153" s="28">
        <v>22166707</v>
      </c>
      <c r="G153" s="96" t="str">
        <f>IF($C153&gt;E153,E153-$C153,"")</f>
        <v/>
      </c>
      <c r="H153" s="96">
        <f>IF($C153&gt;E153,"",E153-$C153)</f>
        <v>3879174</v>
      </c>
      <c r="J153" s="28">
        <v>22963309</v>
      </c>
      <c r="L153" s="96" t="str">
        <f>IF($C153&gt;J153,J153-$C153,"")</f>
        <v/>
      </c>
      <c r="M153" s="96">
        <f>IF($C153&gt;J153,"",J153-$C153)</f>
        <v>4675776</v>
      </c>
      <c r="P153" s="50">
        <v>18287533</v>
      </c>
      <c r="R153" s="50">
        <v>18744991</v>
      </c>
      <c r="T153" s="96" t="str">
        <f>IF(P153&gt;R153,R153-P153,"")</f>
        <v/>
      </c>
      <c r="U153" s="96">
        <f>IF(P153&gt;R153,"",R153-P153)</f>
        <v>457458</v>
      </c>
      <c r="W153" s="50">
        <v>18744991</v>
      </c>
      <c r="Y153" s="96" t="str">
        <f>IF(P153-W153&gt;0,W153-P153,"")</f>
        <v/>
      </c>
      <c r="Z153" s="96">
        <f>IF(P153-W153&gt;0,"",W153-P153)</f>
        <v>457458</v>
      </c>
    </row>
    <row r="154" spans="1:26" ht="12.75" customHeight="1" x14ac:dyDescent="0.3">
      <c r="A154" s="48">
        <v>145</v>
      </c>
      <c r="B154" s="48" t="s">
        <v>208</v>
      </c>
      <c r="C154" s="28">
        <v>23109463</v>
      </c>
      <c r="D154" s="91"/>
      <c r="E154" s="28">
        <v>19178350</v>
      </c>
      <c r="G154" s="96">
        <f>IF($C154&gt;E154,E154-$C154,"")</f>
        <v>-3931113</v>
      </c>
      <c r="H154" s="96" t="str">
        <f>IF($C154&gt;E154,"",E154-$C154)</f>
        <v/>
      </c>
      <c r="J154" s="28">
        <v>16468848</v>
      </c>
      <c r="L154" s="96">
        <f>IF($C154&gt;J154,J154-$C154,"")</f>
        <v>-6640615</v>
      </c>
      <c r="M154" s="96" t="str">
        <f>IF($C154&gt;J154,"",J154-$C154)</f>
        <v/>
      </c>
      <c r="P154" s="50">
        <v>20438123</v>
      </c>
      <c r="R154" s="50">
        <v>19178350</v>
      </c>
      <c r="T154" s="96">
        <f>IF(P154&gt;R154,R154-P154,"")</f>
        <v>-1259773</v>
      </c>
      <c r="U154" s="96" t="str">
        <f>IF(P154&gt;R154,"",R154-P154)</f>
        <v/>
      </c>
      <c r="W154" s="50">
        <v>16468848</v>
      </c>
      <c r="Y154" s="96">
        <f>IF(P154-W154&gt;0,W154-P154,"")</f>
        <v>-3969275</v>
      </c>
      <c r="Z154" s="96" t="str">
        <f>IF(P154-W154&gt;0,"",W154-P154)</f>
        <v/>
      </c>
    </row>
    <row r="155" spans="1:26" ht="12.75" customHeight="1" x14ac:dyDescent="0.3">
      <c r="A155" s="48">
        <v>146</v>
      </c>
      <c r="B155" s="48" t="s">
        <v>209</v>
      </c>
      <c r="C155" s="28">
        <v>19374794</v>
      </c>
      <c r="D155" s="91"/>
      <c r="E155" s="28">
        <v>16413580</v>
      </c>
      <c r="G155" s="96">
        <f>IF($C155&gt;E155,E155-$C155,"")</f>
        <v>-2961214</v>
      </c>
      <c r="H155" s="96" t="str">
        <f>IF($C155&gt;E155,"",E155-$C155)</f>
        <v/>
      </c>
      <c r="J155" s="28">
        <v>14094682</v>
      </c>
      <c r="L155" s="96">
        <f>IF($C155&gt;J155,J155-$C155,"")</f>
        <v>-5280112</v>
      </c>
      <c r="M155" s="96" t="str">
        <f>IF($C155&gt;J155,"",J155-$C155)</f>
        <v/>
      </c>
      <c r="P155" s="50">
        <v>17204725</v>
      </c>
      <c r="R155" s="50">
        <v>16413580</v>
      </c>
      <c r="T155" s="96">
        <f>IF(P155&gt;R155,R155-P155,"")</f>
        <v>-791145</v>
      </c>
      <c r="U155" s="96" t="str">
        <f>IF(P155&gt;R155,"",R155-P155)</f>
        <v/>
      </c>
      <c r="W155" s="50">
        <v>14094682</v>
      </c>
      <c r="Y155" s="96">
        <f>IF(P155-W155&gt;0,W155-P155,"")</f>
        <v>-3110043</v>
      </c>
      <c r="Z155" s="96" t="str">
        <f>IF(P155-W155&gt;0,"",W155-P155)</f>
        <v/>
      </c>
    </row>
    <row r="156" spans="1:26" ht="12.75" customHeight="1" x14ac:dyDescent="0.3">
      <c r="A156" s="48">
        <v>147</v>
      </c>
      <c r="B156" s="48" t="s">
        <v>210</v>
      </c>
      <c r="C156" s="28">
        <v>11106196</v>
      </c>
      <c r="D156" s="91"/>
      <c r="E156" s="28">
        <v>9216939</v>
      </c>
      <c r="G156" s="96">
        <f>IF($C156&gt;E156,E156-$C156,"")</f>
        <v>-1889257</v>
      </c>
      <c r="H156" s="96" t="str">
        <f>IF($C156&gt;E156,"",E156-$C156)</f>
        <v/>
      </c>
      <c r="J156" s="28">
        <v>7914777</v>
      </c>
      <c r="L156" s="96">
        <f>IF($C156&gt;J156,J156-$C156,"")</f>
        <v>-3191419</v>
      </c>
      <c r="M156" s="96" t="str">
        <f>IF($C156&gt;J156,"",J156-$C156)</f>
        <v/>
      </c>
      <c r="P156" s="50">
        <v>10017975</v>
      </c>
      <c r="R156" s="50">
        <v>9216939</v>
      </c>
      <c r="T156" s="96">
        <f>IF(P156&gt;R156,R156-P156,"")</f>
        <v>-801036</v>
      </c>
      <c r="U156" s="96" t="str">
        <f>IF(P156&gt;R156,"",R156-P156)</f>
        <v/>
      </c>
      <c r="W156" s="50">
        <v>7914777</v>
      </c>
      <c r="Y156" s="96">
        <f>IF(P156-W156&gt;0,W156-P156,"")</f>
        <v>-2103198</v>
      </c>
      <c r="Z156" s="96" t="str">
        <f>IF(P156-W156&gt;0,"",W156-P156)</f>
        <v/>
      </c>
    </row>
    <row r="157" spans="1:26" ht="12.75" customHeight="1" x14ac:dyDescent="0.3">
      <c r="A157" s="48">
        <v>148</v>
      </c>
      <c r="B157" s="48" t="s">
        <v>211</v>
      </c>
      <c r="C157" s="28">
        <v>3798629</v>
      </c>
      <c r="D157" s="91"/>
      <c r="E157" s="28">
        <v>3152450</v>
      </c>
      <c r="G157" s="96">
        <f>IF($C157&gt;E157,E157-$C157,"")</f>
        <v>-646179</v>
      </c>
      <c r="H157" s="96" t="str">
        <f>IF($C157&gt;E157,"",E157-$C157)</f>
        <v/>
      </c>
      <c r="J157" s="28">
        <v>2707075</v>
      </c>
      <c r="L157" s="96">
        <f>IF($C157&gt;J157,J157-$C157,"")</f>
        <v>-1091554</v>
      </c>
      <c r="M157" s="96" t="str">
        <f>IF($C157&gt;J157,"",J157-$C157)</f>
        <v/>
      </c>
      <c r="P157" s="50">
        <v>3314358</v>
      </c>
      <c r="R157" s="50">
        <v>3152450</v>
      </c>
      <c r="T157" s="96">
        <f>IF(P157&gt;R157,R157-P157,"")</f>
        <v>-161908</v>
      </c>
      <c r="U157" s="96" t="str">
        <f>IF(P157&gt;R157,"",R157-P157)</f>
        <v/>
      </c>
      <c r="W157" s="50">
        <v>2707075</v>
      </c>
      <c r="Y157" s="96">
        <f>IF(P157-W157&gt;0,W157-P157,"")</f>
        <v>-607283</v>
      </c>
      <c r="Z157" s="96" t="str">
        <f>IF(P157-W157&gt;0,"",W157-P157)</f>
        <v/>
      </c>
    </row>
    <row r="158" spans="1:26" ht="12.75" customHeight="1" x14ac:dyDescent="0.3">
      <c r="A158" s="48">
        <v>149</v>
      </c>
      <c r="B158" s="48" t="s">
        <v>212</v>
      </c>
      <c r="C158" s="28">
        <v>56609643</v>
      </c>
      <c r="D158" s="91"/>
      <c r="E158" s="28">
        <v>46979871</v>
      </c>
      <c r="G158" s="96">
        <f>IF($C158&gt;E158,E158-$C158,"")</f>
        <v>-9629772</v>
      </c>
      <c r="H158" s="96" t="str">
        <f>IF($C158&gt;E158,"",E158-$C158)</f>
        <v/>
      </c>
      <c r="J158" s="28">
        <v>40342592</v>
      </c>
      <c r="L158" s="96">
        <f>IF($C158&gt;J158,J158-$C158,"")</f>
        <v>-16267051</v>
      </c>
      <c r="M158" s="96" t="str">
        <f>IF($C158&gt;J158,"",J158-$C158)</f>
        <v/>
      </c>
      <c r="P158" s="50">
        <v>18048724</v>
      </c>
      <c r="R158" s="50">
        <v>18048724</v>
      </c>
      <c r="T158" s="96" t="str">
        <f>IF(P158&gt;R158,R158-P158,"")</f>
        <v/>
      </c>
      <c r="U158" s="96">
        <f>IF(P158&gt;R158,"",R158-P158)</f>
        <v>0</v>
      </c>
      <c r="W158" s="50">
        <v>17880013</v>
      </c>
      <c r="Y158" s="96">
        <f>IF(P158-W158&gt;0,W158-P158,"")</f>
        <v>-168711</v>
      </c>
      <c r="Z158" s="96" t="str">
        <f>IF(P158-W158&gt;0,"",W158-P158)</f>
        <v/>
      </c>
    </row>
    <row r="159" spans="1:26" ht="12.75" customHeight="1" x14ac:dyDescent="0.3">
      <c r="A159" s="48">
        <v>150</v>
      </c>
      <c r="B159" s="48" t="s">
        <v>213</v>
      </c>
      <c r="C159" s="28">
        <v>7261451</v>
      </c>
      <c r="D159" s="91"/>
      <c r="E159" s="28">
        <v>6958510</v>
      </c>
      <c r="G159" s="96">
        <f>IF($C159&gt;E159,E159-$C159,"")</f>
        <v>-302941</v>
      </c>
      <c r="H159" s="96" t="str">
        <f>IF($C159&gt;E159,"",E159-$C159)</f>
        <v/>
      </c>
      <c r="J159" s="28">
        <v>5975417</v>
      </c>
      <c r="L159" s="96">
        <f>IF($C159&gt;J159,J159-$C159,"")</f>
        <v>-1286034</v>
      </c>
      <c r="M159" s="96" t="str">
        <f>IF($C159&gt;J159,"",J159-$C159)</f>
        <v/>
      </c>
      <c r="P159" s="50">
        <v>7261451</v>
      </c>
      <c r="R159" s="50">
        <v>6958510</v>
      </c>
      <c r="T159" s="96">
        <f>IF(P159&gt;R159,R159-P159,"")</f>
        <v>-302941</v>
      </c>
      <c r="U159" s="96" t="str">
        <f>IF(P159&gt;R159,"",R159-P159)</f>
        <v/>
      </c>
      <c r="W159" s="50">
        <v>5975417</v>
      </c>
      <c r="Y159" s="96">
        <f>IF(P159-W159&gt;0,W159-P159,"")</f>
        <v>-1286034</v>
      </c>
      <c r="Z159" s="96" t="str">
        <f>IF(P159-W159&gt;0,"",W159-P159)</f>
        <v/>
      </c>
    </row>
    <row r="160" spans="1:26" ht="12.75" customHeight="1" x14ac:dyDescent="0.3">
      <c r="A160" s="48">
        <v>151</v>
      </c>
      <c r="B160" s="48" t="s">
        <v>214</v>
      </c>
      <c r="C160" s="28">
        <v>12582999</v>
      </c>
      <c r="D160" s="91"/>
      <c r="E160" s="28">
        <v>10442526</v>
      </c>
      <c r="G160" s="96">
        <f>IF($C160&gt;E160,E160-$C160,"")</f>
        <v>-2140473</v>
      </c>
      <c r="H160" s="96" t="str">
        <f>IF($C160&gt;E160,"",E160-$C160)</f>
        <v/>
      </c>
      <c r="J160" s="28">
        <v>8967214</v>
      </c>
      <c r="L160" s="96">
        <f>IF($C160&gt;J160,J160-$C160,"")</f>
        <v>-3615785</v>
      </c>
      <c r="M160" s="96" t="str">
        <f>IF($C160&gt;J160,"",J160-$C160)</f>
        <v/>
      </c>
      <c r="P160" s="50">
        <v>11866934</v>
      </c>
      <c r="R160" s="50">
        <v>10442526</v>
      </c>
      <c r="T160" s="96">
        <f>IF(P160&gt;R160,R160-P160,"")</f>
        <v>-1424408</v>
      </c>
      <c r="U160" s="96" t="str">
        <f>IF(P160&gt;R160,"",R160-P160)</f>
        <v/>
      </c>
      <c r="W160" s="50">
        <v>8967214</v>
      </c>
      <c r="Y160" s="96">
        <f>IF(P160-W160&gt;0,W160-P160,"")</f>
        <v>-2899720</v>
      </c>
      <c r="Z160" s="96" t="str">
        <f>IF(P160-W160&gt;0,"",W160-P160)</f>
        <v/>
      </c>
    </row>
    <row r="161" spans="1:26" ht="12.75" customHeight="1" x14ac:dyDescent="0.3">
      <c r="A161" s="48">
        <v>152</v>
      </c>
      <c r="B161" s="48" t="s">
        <v>215</v>
      </c>
      <c r="C161" s="28">
        <v>5379444</v>
      </c>
      <c r="D161" s="91"/>
      <c r="E161" s="28">
        <v>6520538</v>
      </c>
      <c r="G161" s="96" t="str">
        <f>IF($C161&gt;E161,E161-$C161,"")</f>
        <v/>
      </c>
      <c r="H161" s="96">
        <f>IF($C161&gt;E161,"",E161-$C161)</f>
        <v>1141094</v>
      </c>
      <c r="J161" s="28">
        <v>8455507</v>
      </c>
      <c r="L161" s="96" t="str">
        <f>IF($C161&gt;J161,J161-$C161,"")</f>
        <v/>
      </c>
      <c r="M161" s="96">
        <f>IF($C161&gt;J161,"",J161-$C161)</f>
        <v>3076063</v>
      </c>
      <c r="P161" s="50">
        <v>5379444</v>
      </c>
      <c r="R161" s="50">
        <v>5962744</v>
      </c>
      <c r="T161" s="96" t="str">
        <f>IF(P161&gt;R161,R161-P161,"")</f>
        <v/>
      </c>
      <c r="U161" s="96">
        <f>IF(P161&gt;R161,"",R161-P161)</f>
        <v>583300</v>
      </c>
      <c r="W161" s="50">
        <v>5962744</v>
      </c>
      <c r="Y161" s="96" t="str">
        <f>IF(P161-W161&gt;0,W161-P161,"")</f>
        <v/>
      </c>
      <c r="Z161" s="96">
        <f>IF(P161-W161&gt;0,"",W161-P161)</f>
        <v>583300</v>
      </c>
    </row>
    <row r="162" spans="1:26" ht="12.75" customHeight="1" x14ac:dyDescent="0.3">
      <c r="A162" s="48">
        <v>153</v>
      </c>
      <c r="B162" s="48" t="s">
        <v>216</v>
      </c>
      <c r="C162" s="28">
        <v>44890109</v>
      </c>
      <c r="D162" s="91"/>
      <c r="E162" s="28">
        <v>37253927</v>
      </c>
      <c r="G162" s="96">
        <f>IF($C162&gt;E162,E162-$C162,"")</f>
        <v>-7636182</v>
      </c>
      <c r="H162" s="96" t="str">
        <f>IF($C162&gt;E162,"",E162-$C162)</f>
        <v/>
      </c>
      <c r="J162" s="28">
        <v>31990721</v>
      </c>
      <c r="L162" s="96">
        <f>IF($C162&gt;J162,J162-$C162,"")</f>
        <v>-12899388</v>
      </c>
      <c r="M162" s="96" t="str">
        <f>IF($C162&gt;J162,"",J162-$C162)</f>
        <v/>
      </c>
      <c r="P162" s="50">
        <v>38590697</v>
      </c>
      <c r="R162" s="50">
        <v>37253927</v>
      </c>
      <c r="T162" s="96">
        <f>IF(P162&gt;R162,R162-P162,"")</f>
        <v>-1336770</v>
      </c>
      <c r="U162" s="96" t="str">
        <f>IF(P162&gt;R162,"",R162-P162)</f>
        <v/>
      </c>
      <c r="W162" s="50">
        <v>31990721</v>
      </c>
      <c r="Y162" s="96">
        <f>IF(P162-W162&gt;0,W162-P162,"")</f>
        <v>-6599976</v>
      </c>
      <c r="Z162" s="96" t="str">
        <f>IF(P162-W162&gt;0,"",W162-P162)</f>
        <v/>
      </c>
    </row>
    <row r="163" spans="1:26" ht="12.75" customHeight="1" x14ac:dyDescent="0.3">
      <c r="A163" s="48">
        <v>154</v>
      </c>
      <c r="B163" s="48" t="s">
        <v>217</v>
      </c>
      <c r="C163" s="28">
        <v>2198490</v>
      </c>
      <c r="D163" s="91"/>
      <c r="E163" s="28">
        <v>2260720</v>
      </c>
      <c r="G163" s="96" t="str">
        <f>IF($C163&gt;E163,E163-$C163,"")</f>
        <v/>
      </c>
      <c r="H163" s="96">
        <f>IF($C163&gt;E163,"",E163-$C163)</f>
        <v>62230</v>
      </c>
      <c r="J163" s="28">
        <v>1941327</v>
      </c>
      <c r="L163" s="96">
        <f>IF($C163&gt;J163,J163-$C163,"")</f>
        <v>-257163</v>
      </c>
      <c r="M163" s="96" t="str">
        <f>IF($C163&gt;J163,"",J163-$C163)</f>
        <v/>
      </c>
      <c r="P163" s="50">
        <v>2198490</v>
      </c>
      <c r="R163" s="50">
        <v>2260720</v>
      </c>
      <c r="T163" s="96" t="str">
        <f>IF(P163&gt;R163,R163-P163,"")</f>
        <v/>
      </c>
      <c r="U163" s="96">
        <f>IF(P163&gt;R163,"",R163-P163)</f>
        <v>62230</v>
      </c>
      <c r="W163" s="50">
        <v>1941327</v>
      </c>
      <c r="Y163" s="96">
        <f>IF(P163-W163&gt;0,W163-P163,"")</f>
        <v>-257163</v>
      </c>
      <c r="Z163" s="96" t="str">
        <f>IF(P163-W163&gt;0,"",W163-P163)</f>
        <v/>
      </c>
    </row>
    <row r="164" spans="1:26" ht="12.75" customHeight="1" x14ac:dyDescent="0.3">
      <c r="A164" s="48">
        <v>155</v>
      </c>
      <c r="B164" s="48" t="s">
        <v>218</v>
      </c>
      <c r="C164" s="28">
        <v>79599020</v>
      </c>
      <c r="D164" s="91"/>
      <c r="E164" s="28">
        <v>96483660</v>
      </c>
      <c r="G164" s="96" t="str">
        <f>IF($C164&gt;E164,E164-$C164,"")</f>
        <v/>
      </c>
      <c r="H164" s="96">
        <f>IF($C164&gt;E164,"",E164-$C164)</f>
        <v>16884640</v>
      </c>
      <c r="J164" s="28">
        <v>100991861</v>
      </c>
      <c r="L164" s="96" t="str">
        <f>IF($C164&gt;J164,J164-$C164,"")</f>
        <v/>
      </c>
      <c r="M164" s="96">
        <f>IF($C164&gt;J164,"",J164-$C164)</f>
        <v>21392841</v>
      </c>
      <c r="P164" s="50">
        <v>79599020</v>
      </c>
      <c r="R164" s="50">
        <v>82774266</v>
      </c>
      <c r="T164" s="96" t="str">
        <f>IF(P164&gt;R164,R164-P164,"")</f>
        <v/>
      </c>
      <c r="U164" s="96">
        <f>IF(P164&gt;R164,"",R164-P164)</f>
        <v>3175246</v>
      </c>
      <c r="W164" s="50">
        <v>82774266</v>
      </c>
      <c r="Y164" s="96" t="str">
        <f>IF(P164-W164&gt;0,W164-P164,"")</f>
        <v/>
      </c>
      <c r="Z164" s="96">
        <f>IF(P164-W164&gt;0,"",W164-P164)</f>
        <v>3175246</v>
      </c>
    </row>
    <row r="165" spans="1:26" ht="12.75" customHeight="1" x14ac:dyDescent="0.3">
      <c r="A165" s="48">
        <v>156</v>
      </c>
      <c r="B165" s="48" t="s">
        <v>219</v>
      </c>
      <c r="C165" s="28">
        <v>986829</v>
      </c>
      <c r="D165" s="91"/>
      <c r="E165" s="28">
        <v>828211</v>
      </c>
      <c r="G165" s="96">
        <f>IF($C165&gt;E165,E165-$C165,"")</f>
        <v>-158618</v>
      </c>
      <c r="H165" s="96" t="str">
        <f>IF($C165&gt;E165,"",E165-$C165)</f>
        <v/>
      </c>
      <c r="J165" s="28">
        <v>711202</v>
      </c>
      <c r="L165" s="96">
        <f>IF($C165&gt;J165,J165-$C165,"")</f>
        <v>-275627</v>
      </c>
      <c r="M165" s="96" t="str">
        <f>IF($C165&gt;J165,"",J165-$C165)</f>
        <v/>
      </c>
      <c r="P165" s="50">
        <v>629768</v>
      </c>
      <c r="R165" s="50">
        <v>629768</v>
      </c>
      <c r="T165" s="96" t="str">
        <f>IF(P165&gt;R165,R165-P165,"")</f>
        <v/>
      </c>
      <c r="U165" s="96">
        <f>IF(P165&gt;R165,"",R165-P165)</f>
        <v>0</v>
      </c>
      <c r="W165" s="50">
        <v>629768</v>
      </c>
      <c r="Y165" s="96" t="str">
        <f>IF(P165-W165&gt;0,W165-P165,"")</f>
        <v/>
      </c>
      <c r="Z165" s="96">
        <f>IF(P165-W165&gt;0,"",W165-P165)</f>
        <v>0</v>
      </c>
    </row>
    <row r="166" spans="1:26" ht="12.75" customHeight="1" x14ac:dyDescent="0.3">
      <c r="A166" s="48">
        <v>157</v>
      </c>
      <c r="B166" s="48" t="s">
        <v>220</v>
      </c>
      <c r="C166" s="28">
        <v>9018103</v>
      </c>
      <c r="D166" s="91"/>
      <c r="E166" s="28">
        <v>10931034</v>
      </c>
      <c r="G166" s="96" t="str">
        <f>IF($C166&gt;E166,E166-$C166,"")</f>
        <v/>
      </c>
      <c r="H166" s="96">
        <f>IF($C166&gt;E166,"",E166-$C166)</f>
        <v>1912931</v>
      </c>
      <c r="J166" s="28">
        <v>20753582</v>
      </c>
      <c r="L166" s="96" t="str">
        <f>IF($C166&gt;J166,J166-$C166,"")</f>
        <v/>
      </c>
      <c r="M166" s="96">
        <f>IF($C166&gt;J166,"",J166-$C166)</f>
        <v>11735479</v>
      </c>
      <c r="P166" s="50">
        <v>9018103</v>
      </c>
      <c r="R166" s="50">
        <v>10931034</v>
      </c>
      <c r="T166" s="96" t="str">
        <f>IF(P166&gt;R166,R166-P166,"")</f>
        <v/>
      </c>
      <c r="U166" s="96">
        <f>IF(P166&gt;R166,"",R166-P166)</f>
        <v>1912931</v>
      </c>
      <c r="W166" s="50">
        <v>20753582</v>
      </c>
      <c r="Y166" s="96" t="str">
        <f>IF(P166-W166&gt;0,W166-P166,"")</f>
        <v/>
      </c>
      <c r="Z166" s="96">
        <f>IF(P166-W166&gt;0,"",W166-P166)</f>
        <v>11735479</v>
      </c>
    </row>
    <row r="167" spans="1:26" ht="12.75" customHeight="1" x14ac:dyDescent="0.3">
      <c r="A167" s="48">
        <v>158</v>
      </c>
      <c r="B167" s="48" t="s">
        <v>221</v>
      </c>
      <c r="C167" s="28">
        <v>17694098</v>
      </c>
      <c r="D167" s="91"/>
      <c r="E167" s="28">
        <v>18521099</v>
      </c>
      <c r="G167" s="96" t="str">
        <f>IF($C167&gt;E167,E167-$C167,"")</f>
        <v/>
      </c>
      <c r="H167" s="96">
        <f>IF($C167&gt;E167,"",E167-$C167)</f>
        <v>827001</v>
      </c>
      <c r="J167" s="28">
        <v>15904452</v>
      </c>
      <c r="L167" s="96">
        <f>IF($C167&gt;J167,J167-$C167,"")</f>
        <v>-1789646</v>
      </c>
      <c r="M167" s="96" t="str">
        <f>IF($C167&gt;J167,"",J167-$C167)</f>
        <v/>
      </c>
      <c r="P167" s="50">
        <v>17454900</v>
      </c>
      <c r="R167" s="50">
        <v>17622141</v>
      </c>
      <c r="T167" s="96" t="str">
        <f>IF(P167&gt;R167,R167-P167,"")</f>
        <v/>
      </c>
      <c r="U167" s="96">
        <f>IF(P167&gt;R167,"",R167-P167)</f>
        <v>167241</v>
      </c>
      <c r="W167" s="50">
        <v>15904452</v>
      </c>
      <c r="Y167" s="96">
        <f>IF(P167-W167&gt;0,W167-P167,"")</f>
        <v>-1550448</v>
      </c>
      <c r="Z167" s="96" t="str">
        <f>IF(P167-W167&gt;0,"",W167-P167)</f>
        <v/>
      </c>
    </row>
    <row r="168" spans="1:26" ht="12.75" customHeight="1" x14ac:dyDescent="0.3">
      <c r="A168" s="48">
        <v>159</v>
      </c>
      <c r="B168" s="48" t="s">
        <v>222</v>
      </c>
      <c r="C168" s="28">
        <v>29360916</v>
      </c>
      <c r="D168" s="91"/>
      <c r="E168" s="28">
        <v>26537926</v>
      </c>
      <c r="G168" s="96">
        <f>IF($C168&gt;E168,E168-$C168,"")</f>
        <v>-2822990</v>
      </c>
      <c r="H168" s="96" t="str">
        <f>IF($C168&gt;E168,"",E168-$C168)</f>
        <v/>
      </c>
      <c r="J168" s="28">
        <v>22788668</v>
      </c>
      <c r="L168" s="96">
        <f>IF($C168&gt;J168,J168-$C168,"")</f>
        <v>-6572248</v>
      </c>
      <c r="M168" s="96" t="str">
        <f>IF($C168&gt;J168,"",J168-$C168)</f>
        <v/>
      </c>
      <c r="P168" s="50">
        <v>28680259</v>
      </c>
      <c r="R168" s="50">
        <v>26537926</v>
      </c>
      <c r="T168" s="96">
        <f>IF(P168&gt;R168,R168-P168,"")</f>
        <v>-2142333</v>
      </c>
      <c r="U168" s="96" t="str">
        <f>IF(P168&gt;R168,"",R168-P168)</f>
        <v/>
      </c>
      <c r="W168" s="50">
        <v>22788668</v>
      </c>
      <c r="Y168" s="96">
        <f>IF(P168-W168&gt;0,W168-P168,"")</f>
        <v>-5891591</v>
      </c>
      <c r="Z168" s="96" t="str">
        <f>IF(P168-W168&gt;0,"",W168-P168)</f>
        <v/>
      </c>
    </row>
    <row r="169" spans="1:26" ht="12.75" customHeight="1" x14ac:dyDescent="0.3">
      <c r="A169" s="48">
        <v>160</v>
      </c>
      <c r="B169" s="48" t="s">
        <v>223</v>
      </c>
      <c r="C169" s="28">
        <v>93882720</v>
      </c>
      <c r="D169" s="91"/>
      <c r="E169" s="28">
        <v>77912487</v>
      </c>
      <c r="G169" s="96">
        <f>IF($C169&gt;E169,E169-$C169,"")</f>
        <v>-15970233</v>
      </c>
      <c r="H169" s="96" t="str">
        <f>IF($C169&gt;E169,"",E169-$C169)</f>
        <v/>
      </c>
      <c r="J169" s="28">
        <v>66905072</v>
      </c>
      <c r="L169" s="96">
        <f>IF($C169&gt;J169,J169-$C169,"")</f>
        <v>-26977648</v>
      </c>
      <c r="M169" s="96" t="str">
        <f>IF($C169&gt;J169,"",J169-$C169)</f>
        <v/>
      </c>
      <c r="P169" s="50">
        <v>77229220</v>
      </c>
      <c r="R169" s="50">
        <v>76495311</v>
      </c>
      <c r="T169" s="96">
        <f>IF(P169&gt;R169,R169-P169,"")</f>
        <v>-733909</v>
      </c>
      <c r="U169" s="96" t="str">
        <f>IF(P169&gt;R169,"",R169-P169)</f>
        <v/>
      </c>
      <c r="W169" s="50">
        <v>66905072</v>
      </c>
      <c r="Y169" s="96">
        <f>IF(P169-W169&gt;0,W169-P169,"")</f>
        <v>-10324148</v>
      </c>
      <c r="Z169" s="96" t="str">
        <f>IF(P169-W169&gt;0,"",W169-P169)</f>
        <v/>
      </c>
    </row>
    <row r="170" spans="1:26" ht="12.75" customHeight="1" x14ac:dyDescent="0.3">
      <c r="A170" s="48">
        <v>161</v>
      </c>
      <c r="B170" s="48" t="s">
        <v>224</v>
      </c>
      <c r="C170" s="28">
        <v>21643232</v>
      </c>
      <c r="D170" s="91"/>
      <c r="E170" s="28">
        <v>17961538</v>
      </c>
      <c r="G170" s="96">
        <f>IF($C170&gt;E170,E170-$C170,"")</f>
        <v>-3681694</v>
      </c>
      <c r="H170" s="96" t="str">
        <f>IF($C170&gt;E170,"",E170-$C170)</f>
        <v/>
      </c>
      <c r="J170" s="28">
        <v>15423946</v>
      </c>
      <c r="L170" s="96">
        <f>IF($C170&gt;J170,J170-$C170,"")</f>
        <v>-6219286</v>
      </c>
      <c r="M170" s="96" t="str">
        <f>IF($C170&gt;J170,"",J170-$C170)</f>
        <v/>
      </c>
      <c r="P170" s="50">
        <v>19968467</v>
      </c>
      <c r="R170" s="50">
        <v>17961538</v>
      </c>
      <c r="T170" s="96">
        <f>IF(P170&gt;R170,R170-P170,"")</f>
        <v>-2006929</v>
      </c>
      <c r="U170" s="96" t="str">
        <f>IF(P170&gt;R170,"",R170-P170)</f>
        <v/>
      </c>
      <c r="W170" s="50">
        <v>15423946</v>
      </c>
      <c r="Y170" s="96">
        <f>IF(P170-W170&gt;0,W170-P170,"")</f>
        <v>-4544521</v>
      </c>
      <c r="Z170" s="96" t="str">
        <f>IF(P170-W170&gt;0,"",W170-P170)</f>
        <v/>
      </c>
    </row>
    <row r="171" spans="1:26" ht="12.75" customHeight="1" x14ac:dyDescent="0.3">
      <c r="A171" s="48">
        <v>162</v>
      </c>
      <c r="B171" s="48" t="s">
        <v>225</v>
      </c>
      <c r="C171" s="28">
        <v>16608906</v>
      </c>
      <c r="D171" s="91"/>
      <c r="E171" s="28">
        <v>13783593</v>
      </c>
      <c r="G171" s="96">
        <f>IF($C171&gt;E171,E171-$C171,"")</f>
        <v>-2825313</v>
      </c>
      <c r="H171" s="96" t="str">
        <f>IF($C171&gt;E171,"",E171-$C171)</f>
        <v/>
      </c>
      <c r="J171" s="28">
        <v>11836257</v>
      </c>
      <c r="L171" s="96">
        <f>IF($C171&gt;J171,J171-$C171,"")</f>
        <v>-4772649</v>
      </c>
      <c r="M171" s="96" t="str">
        <f>IF($C171&gt;J171,"",J171-$C171)</f>
        <v/>
      </c>
      <c r="P171" s="50">
        <v>14605342</v>
      </c>
      <c r="R171" s="50">
        <v>13783593</v>
      </c>
      <c r="T171" s="96">
        <f>IF(P171&gt;R171,R171-P171,"")</f>
        <v>-821749</v>
      </c>
      <c r="U171" s="96" t="str">
        <f>IF(P171&gt;R171,"",R171-P171)</f>
        <v/>
      </c>
      <c r="W171" s="50">
        <v>11836257</v>
      </c>
      <c r="Y171" s="96">
        <f>IF(P171-W171&gt;0,W171-P171,"")</f>
        <v>-2769085</v>
      </c>
      <c r="Z171" s="96" t="str">
        <f>IF(P171-W171&gt;0,"",W171-P171)</f>
        <v/>
      </c>
    </row>
    <row r="172" spans="1:26" ht="12.75" customHeight="1" x14ac:dyDescent="0.3">
      <c r="A172" s="48">
        <v>163</v>
      </c>
      <c r="B172" s="48" t="s">
        <v>226</v>
      </c>
      <c r="C172" s="28">
        <v>89996551</v>
      </c>
      <c r="D172" s="91"/>
      <c r="E172" s="28">
        <v>74687388</v>
      </c>
      <c r="G172" s="96">
        <f>IF($C172&gt;E172,E172-$C172,"")</f>
        <v>-15309163</v>
      </c>
      <c r="H172" s="96" t="str">
        <f>IF($C172&gt;E172,"",E172-$C172)</f>
        <v/>
      </c>
      <c r="J172" s="28">
        <v>64135612</v>
      </c>
      <c r="L172" s="96">
        <f>IF($C172&gt;J172,J172-$C172,"")</f>
        <v>-25860939</v>
      </c>
      <c r="M172" s="96" t="str">
        <f>IF($C172&gt;J172,"",J172-$C172)</f>
        <v/>
      </c>
      <c r="P172" s="50">
        <v>67502992</v>
      </c>
      <c r="R172" s="50">
        <v>66859002</v>
      </c>
      <c r="T172" s="96">
        <f>IF(P172&gt;R172,R172-P172,"")</f>
        <v>-643990</v>
      </c>
      <c r="U172" s="96" t="str">
        <f>IF(P172&gt;R172,"",R172-P172)</f>
        <v/>
      </c>
      <c r="W172" s="50">
        <v>64135612</v>
      </c>
      <c r="Y172" s="96">
        <f>IF(P172-W172&gt;0,W172-P172,"")</f>
        <v>-3367380</v>
      </c>
      <c r="Z172" s="96" t="str">
        <f>IF(P172-W172&gt;0,"",W172-P172)</f>
        <v/>
      </c>
    </row>
    <row r="173" spans="1:26" ht="12.75" customHeight="1" x14ac:dyDescent="0.3">
      <c r="A173" s="48">
        <v>164</v>
      </c>
      <c r="B173" s="48" t="s">
        <v>227</v>
      </c>
      <c r="C173" s="28">
        <v>24465084</v>
      </c>
      <c r="D173" s="91"/>
      <c r="E173" s="28">
        <v>29654647</v>
      </c>
      <c r="G173" s="96" t="str">
        <f>IF($C173&gt;E173,E173-$C173,"")</f>
        <v/>
      </c>
      <c r="H173" s="96">
        <f>IF($C173&gt;E173,"",E173-$C173)</f>
        <v>5189563</v>
      </c>
      <c r="J173" s="28">
        <v>27671954</v>
      </c>
      <c r="L173" s="96" t="str">
        <f>IF($C173&gt;J173,J173-$C173,"")</f>
        <v/>
      </c>
      <c r="M173" s="96">
        <f>IF($C173&gt;J173,"",J173-$C173)</f>
        <v>3206870</v>
      </c>
      <c r="P173" s="50">
        <v>23807971</v>
      </c>
      <c r="R173" s="50">
        <v>24267762</v>
      </c>
      <c r="T173" s="96" t="str">
        <f>IF(P173&gt;R173,R173-P173,"")</f>
        <v/>
      </c>
      <c r="U173" s="96">
        <f>IF(P173&gt;R173,"",R173-P173)</f>
        <v>459791</v>
      </c>
      <c r="W173" s="50">
        <v>24267762</v>
      </c>
      <c r="Y173" s="96" t="str">
        <f>IF(P173-W173&gt;0,W173-P173,"")</f>
        <v/>
      </c>
      <c r="Z173" s="96">
        <f>IF(P173-W173&gt;0,"",W173-P173)</f>
        <v>459791</v>
      </c>
    </row>
    <row r="174" spans="1:26" ht="12.75" customHeight="1" x14ac:dyDescent="0.3">
      <c r="A174" s="48">
        <v>165</v>
      </c>
      <c r="B174" s="48" t="s">
        <v>228</v>
      </c>
      <c r="C174" s="28">
        <v>72007227</v>
      </c>
      <c r="D174" s="91"/>
      <c r="E174" s="28">
        <v>59758198</v>
      </c>
      <c r="G174" s="96">
        <f>IF($C174&gt;E174,E174-$C174,"")</f>
        <v>-12249029</v>
      </c>
      <c r="H174" s="96" t="str">
        <f>IF($C174&gt;E174,"",E174-$C174)</f>
        <v/>
      </c>
      <c r="J174" s="28">
        <v>51315607</v>
      </c>
      <c r="L174" s="96">
        <f>IF($C174&gt;J174,J174-$C174,"")</f>
        <v>-20691620</v>
      </c>
      <c r="M174" s="96" t="str">
        <f>IF($C174&gt;J174,"",J174-$C174)</f>
        <v/>
      </c>
      <c r="P174" s="50">
        <v>62933236</v>
      </c>
      <c r="R174" s="50">
        <v>59758198</v>
      </c>
      <c r="T174" s="96">
        <f>IF(P174&gt;R174,R174-P174,"")</f>
        <v>-3175038</v>
      </c>
      <c r="U174" s="96" t="str">
        <f>IF(P174&gt;R174,"",R174-P174)</f>
        <v/>
      </c>
      <c r="W174" s="50">
        <v>51315607</v>
      </c>
      <c r="Y174" s="96">
        <f>IF(P174-W174&gt;0,W174-P174,"")</f>
        <v>-11617629</v>
      </c>
      <c r="Z174" s="96" t="str">
        <f>IF(P174-W174&gt;0,"",W174-P174)</f>
        <v/>
      </c>
    </row>
    <row r="175" spans="1:26" ht="12.75" customHeight="1" x14ac:dyDescent="0.3">
      <c r="A175" s="48">
        <v>166</v>
      </c>
      <c r="B175" s="48" t="s">
        <v>229</v>
      </c>
      <c r="C175" s="28">
        <v>7261224</v>
      </c>
      <c r="D175" s="91"/>
      <c r="E175" s="28">
        <v>8801483</v>
      </c>
      <c r="G175" s="96" t="str">
        <f>IF($C175&gt;E175,E175-$C175,"")</f>
        <v/>
      </c>
      <c r="H175" s="96">
        <f>IF($C175&gt;E175,"",E175-$C175)</f>
        <v>1540259</v>
      </c>
      <c r="J175" s="28">
        <v>21155353</v>
      </c>
      <c r="L175" s="96" t="str">
        <f>IF($C175&gt;J175,J175-$C175,"")</f>
        <v/>
      </c>
      <c r="M175" s="96">
        <f>IF($C175&gt;J175,"",J175-$C175)</f>
        <v>13894129</v>
      </c>
      <c r="P175" s="50">
        <v>7261224</v>
      </c>
      <c r="R175" s="50">
        <v>8801483</v>
      </c>
      <c r="T175" s="96" t="str">
        <f>IF(P175&gt;R175,R175-P175,"")</f>
        <v/>
      </c>
      <c r="U175" s="96">
        <f>IF(P175&gt;R175,"",R175-P175)</f>
        <v>1540259</v>
      </c>
      <c r="W175" s="50">
        <v>21155353</v>
      </c>
      <c r="Y175" s="96" t="str">
        <f>IF(P175-W175&gt;0,W175-P175,"")</f>
        <v/>
      </c>
      <c r="Z175" s="96">
        <f>IF(P175-W175&gt;0,"",W175-P175)</f>
        <v>13894129</v>
      </c>
    </row>
    <row r="176" spans="1:26" ht="12.75" customHeight="1" x14ac:dyDescent="0.3">
      <c r="A176" s="48">
        <v>167</v>
      </c>
      <c r="B176" s="48" t="s">
        <v>230</v>
      </c>
      <c r="C176" s="28">
        <v>39500634</v>
      </c>
      <c r="D176" s="91"/>
      <c r="E176" s="28">
        <v>34479034</v>
      </c>
      <c r="G176" s="96">
        <f>IF($C176&gt;E176,E176-$C176,"")</f>
        <v>-5021600</v>
      </c>
      <c r="H176" s="96" t="str">
        <f>IF($C176&gt;E176,"",E176-$C176)</f>
        <v/>
      </c>
      <c r="J176" s="28">
        <v>29607863</v>
      </c>
      <c r="L176" s="96">
        <f>IF($C176&gt;J176,J176-$C176,"")</f>
        <v>-9892771</v>
      </c>
      <c r="M176" s="96" t="str">
        <f>IF($C176&gt;J176,"",J176-$C176)</f>
        <v/>
      </c>
      <c r="P176" s="50">
        <v>38510832</v>
      </c>
      <c r="R176" s="50">
        <v>34479034</v>
      </c>
      <c r="T176" s="96">
        <f>IF(P176&gt;R176,R176-P176,"")</f>
        <v>-4031798</v>
      </c>
      <c r="U176" s="96" t="str">
        <f>IF(P176&gt;R176,"",R176-P176)</f>
        <v/>
      </c>
      <c r="W176" s="50">
        <v>29607863</v>
      </c>
      <c r="Y176" s="96">
        <f>IF(P176-W176&gt;0,W176-P176,"")</f>
        <v>-8902969</v>
      </c>
      <c r="Z176" s="96" t="str">
        <f>IF(P176-W176&gt;0,"",W176-P176)</f>
        <v/>
      </c>
    </row>
    <row r="177" spans="1:26" ht="12.75" customHeight="1" x14ac:dyDescent="0.3">
      <c r="A177" s="48">
        <v>168</v>
      </c>
      <c r="B177" s="48" t="s">
        <v>231</v>
      </c>
      <c r="C177" s="28">
        <v>28143310</v>
      </c>
      <c r="D177" s="91"/>
      <c r="E177" s="28">
        <v>34113103</v>
      </c>
      <c r="G177" s="96" t="str">
        <f>IF($C177&gt;E177,E177-$C177,"")</f>
        <v/>
      </c>
      <c r="H177" s="96">
        <f>IF($C177&gt;E177,"",E177-$C177)</f>
        <v>5969793</v>
      </c>
      <c r="J177" s="28">
        <v>49118566</v>
      </c>
      <c r="L177" s="96" t="str">
        <f>IF($C177&gt;J177,J177-$C177,"")</f>
        <v/>
      </c>
      <c r="M177" s="96">
        <f>IF($C177&gt;J177,"",J177-$C177)</f>
        <v>20975256</v>
      </c>
      <c r="P177" s="50">
        <v>28143310</v>
      </c>
      <c r="R177" s="50">
        <v>28810315</v>
      </c>
      <c r="T177" s="96" t="str">
        <f>IF(P177&gt;R177,R177-P177,"")</f>
        <v/>
      </c>
      <c r="U177" s="96">
        <f>IF(P177&gt;R177,"",R177-P177)</f>
        <v>667005</v>
      </c>
      <c r="W177" s="50">
        <v>28810315</v>
      </c>
      <c r="Y177" s="96" t="str">
        <f>IF(P177-W177&gt;0,W177-P177,"")</f>
        <v/>
      </c>
      <c r="Z177" s="96">
        <f>IF(P177-W177&gt;0,"",W177-P177)</f>
        <v>667005</v>
      </c>
    </row>
    <row r="178" spans="1:26" ht="12.75" customHeight="1" x14ac:dyDescent="0.3">
      <c r="A178" s="48">
        <v>169</v>
      </c>
      <c r="B178" s="48" t="s">
        <v>232</v>
      </c>
      <c r="C178" s="28">
        <v>8571713</v>
      </c>
      <c r="D178" s="91"/>
      <c r="E178" s="28">
        <v>10389955</v>
      </c>
      <c r="G178" s="96" t="str">
        <f>IF($C178&gt;E178,E178-$C178,"")</f>
        <v/>
      </c>
      <c r="H178" s="96">
        <f>IF($C178&gt;E178,"",E178-$C178)</f>
        <v>1818242</v>
      </c>
      <c r="J178" s="28">
        <v>10816666</v>
      </c>
      <c r="L178" s="96" t="str">
        <f>IF($C178&gt;J178,J178-$C178,"")</f>
        <v/>
      </c>
      <c r="M178" s="96">
        <f>IF($C178&gt;J178,"",J178-$C178)</f>
        <v>2244953</v>
      </c>
      <c r="P178" s="50">
        <v>8216811</v>
      </c>
      <c r="R178" s="50">
        <v>8294821</v>
      </c>
      <c r="T178" s="96" t="str">
        <f>IF(P178&gt;R178,R178-P178,"")</f>
        <v/>
      </c>
      <c r="U178" s="96">
        <f>IF(P178&gt;R178,"",R178-P178)</f>
        <v>78010</v>
      </c>
      <c r="W178" s="50">
        <v>8294821</v>
      </c>
      <c r="Y178" s="96" t="str">
        <f>IF(P178-W178&gt;0,W178-P178,"")</f>
        <v/>
      </c>
      <c r="Z178" s="96">
        <f>IF(P178-W178&gt;0,"",W178-P178)</f>
        <v>78010</v>
      </c>
    </row>
    <row r="179" spans="1:26" ht="12.75" customHeight="1" x14ac:dyDescent="0.3">
      <c r="A179" s="48">
        <v>170</v>
      </c>
      <c r="B179" s="48" t="s">
        <v>233</v>
      </c>
      <c r="C179" s="28">
        <v>58034667</v>
      </c>
      <c r="D179" s="91"/>
      <c r="E179" s="28">
        <v>48162487</v>
      </c>
      <c r="G179" s="96">
        <f>IF($C179&gt;E179,E179-$C179,"")</f>
        <v>-9872180</v>
      </c>
      <c r="H179" s="96" t="str">
        <f>IF($C179&gt;E179,"",E179-$C179)</f>
        <v/>
      </c>
      <c r="J179" s="28">
        <v>41358128</v>
      </c>
      <c r="L179" s="96">
        <f>IF($C179&gt;J179,J179-$C179,"")</f>
        <v>-16676539</v>
      </c>
      <c r="M179" s="96" t="str">
        <f>IF($C179&gt;J179,"",J179-$C179)</f>
        <v/>
      </c>
      <c r="P179" s="50">
        <v>52504469</v>
      </c>
      <c r="R179" s="50">
        <v>48162487</v>
      </c>
      <c r="T179" s="96">
        <f>IF(P179&gt;R179,R179-P179,"")</f>
        <v>-4341982</v>
      </c>
      <c r="U179" s="96" t="str">
        <f>IF(P179&gt;R179,"",R179-P179)</f>
        <v/>
      </c>
      <c r="W179" s="50">
        <v>41358128</v>
      </c>
      <c r="Y179" s="96">
        <f>IF(P179-W179&gt;0,W179-P179,"")</f>
        <v>-11146341</v>
      </c>
      <c r="Z179" s="96" t="str">
        <f>IF(P179-W179&gt;0,"",W179-P179)</f>
        <v/>
      </c>
    </row>
    <row r="180" spans="1:26" ht="12.75" customHeight="1" x14ac:dyDescent="0.3">
      <c r="A180" s="48">
        <v>171</v>
      </c>
      <c r="B180" s="48" t="s">
        <v>234</v>
      </c>
      <c r="C180" s="28">
        <v>42970074</v>
      </c>
      <c r="D180" s="91"/>
      <c r="E180" s="28">
        <v>44201739</v>
      </c>
      <c r="G180" s="96" t="str">
        <f>IF($C180&gt;E180,E180-$C180,"")</f>
        <v/>
      </c>
      <c r="H180" s="96">
        <f>IF($C180&gt;E180,"",E180-$C180)</f>
        <v>1231665</v>
      </c>
      <c r="J180" s="28">
        <v>37956952</v>
      </c>
      <c r="L180" s="96">
        <f>IF($C180&gt;J180,J180-$C180,"")</f>
        <v>-5013122</v>
      </c>
      <c r="M180" s="96" t="str">
        <f>IF($C180&gt;J180,"",J180-$C180)</f>
        <v/>
      </c>
      <c r="P180" s="50">
        <v>42573124</v>
      </c>
      <c r="R180" s="50">
        <v>42977735</v>
      </c>
      <c r="T180" s="96" t="str">
        <f>IF(P180&gt;R180,R180-P180,"")</f>
        <v/>
      </c>
      <c r="U180" s="96">
        <f>IF(P180&gt;R180,"",R180-P180)</f>
        <v>404611</v>
      </c>
      <c r="W180" s="50">
        <v>37956952</v>
      </c>
      <c r="Y180" s="96">
        <f>IF(P180-W180&gt;0,W180-P180,"")</f>
        <v>-4616172</v>
      </c>
      <c r="Z180" s="96" t="str">
        <f>IF(P180-W180&gt;0,"",W180-P180)</f>
        <v/>
      </c>
    </row>
    <row r="181" spans="1:26" ht="12.75" customHeight="1" x14ac:dyDescent="0.3">
      <c r="A181" s="48">
        <v>172</v>
      </c>
      <c r="B181" s="48" t="s">
        <v>235</v>
      </c>
      <c r="C181" s="28">
        <v>19151288</v>
      </c>
      <c r="D181" s="91"/>
      <c r="E181" s="28">
        <v>23213682</v>
      </c>
      <c r="G181" s="96" t="str">
        <f>IF($C181&gt;E181,E181-$C181,"")</f>
        <v/>
      </c>
      <c r="H181" s="96">
        <f>IF($C181&gt;E181,"",E181-$C181)</f>
        <v>4062394</v>
      </c>
      <c r="J181" s="28">
        <v>32863055</v>
      </c>
      <c r="L181" s="96" t="str">
        <f>IF($C181&gt;J181,J181-$C181,"")</f>
        <v/>
      </c>
      <c r="M181" s="96">
        <f>IF($C181&gt;J181,"",J181-$C181)</f>
        <v>13711767</v>
      </c>
      <c r="P181" s="50">
        <v>19151288</v>
      </c>
      <c r="R181" s="50">
        <v>19586107</v>
      </c>
      <c r="T181" s="96" t="str">
        <f>IF(P181&gt;R181,R181-P181,"")</f>
        <v/>
      </c>
      <c r="U181" s="96">
        <f>IF(P181&gt;R181,"",R181-P181)</f>
        <v>434819</v>
      </c>
      <c r="W181" s="50">
        <v>19586107</v>
      </c>
      <c r="Y181" s="96" t="str">
        <f>IF(P181-W181&gt;0,W181-P181,"")</f>
        <v/>
      </c>
      <c r="Z181" s="96">
        <f>IF(P181-W181&gt;0,"",W181-P181)</f>
        <v>434819</v>
      </c>
    </row>
    <row r="182" spans="1:26" ht="12.75" customHeight="1" x14ac:dyDescent="0.3">
      <c r="A182" s="48">
        <v>173</v>
      </c>
      <c r="B182" s="48" t="s">
        <v>236</v>
      </c>
      <c r="C182" s="28">
        <v>8369124</v>
      </c>
      <c r="D182" s="91"/>
      <c r="E182" s="28">
        <v>10144392</v>
      </c>
      <c r="G182" s="96" t="str">
        <f>IF($C182&gt;E182,E182-$C182,"")</f>
        <v/>
      </c>
      <c r="H182" s="96">
        <f>IF($C182&gt;E182,"",E182-$C182)</f>
        <v>1775268</v>
      </c>
      <c r="J182" s="28">
        <v>11921846</v>
      </c>
      <c r="L182" s="96" t="str">
        <f>IF($C182&gt;J182,J182-$C182,"")</f>
        <v/>
      </c>
      <c r="M182" s="96">
        <f>IF($C182&gt;J182,"",J182-$C182)</f>
        <v>3552722</v>
      </c>
      <c r="P182" s="50">
        <v>8369124</v>
      </c>
      <c r="R182" s="50">
        <v>8945464</v>
      </c>
      <c r="T182" s="96" t="str">
        <f>IF(P182&gt;R182,R182-P182,"")</f>
        <v/>
      </c>
      <c r="U182" s="96">
        <f>IF(P182&gt;R182,"",R182-P182)</f>
        <v>576340</v>
      </c>
      <c r="W182" s="50">
        <v>8945464</v>
      </c>
      <c r="Y182" s="96" t="str">
        <f>IF(P182-W182&gt;0,W182-P182,"")</f>
        <v/>
      </c>
      <c r="Z182" s="96">
        <f>IF(P182-W182&gt;0,"",W182-P182)</f>
        <v>576340</v>
      </c>
    </row>
    <row r="183" spans="1:26" ht="12.75" customHeight="1" x14ac:dyDescent="0.3">
      <c r="A183" s="48">
        <v>174</v>
      </c>
      <c r="B183" s="48" t="s">
        <v>237</v>
      </c>
      <c r="C183" s="28">
        <v>16196491</v>
      </c>
      <c r="D183" s="91"/>
      <c r="E183" s="28">
        <v>13441333</v>
      </c>
      <c r="G183" s="96">
        <f>IF($C183&gt;E183,E183-$C183,"")</f>
        <v>-2755158</v>
      </c>
      <c r="H183" s="96" t="str">
        <f>IF($C183&gt;E183,"",E183-$C183)</f>
        <v/>
      </c>
      <c r="J183" s="28">
        <v>11542352</v>
      </c>
      <c r="L183" s="96">
        <f>IF($C183&gt;J183,J183-$C183,"")</f>
        <v>-4654139</v>
      </c>
      <c r="M183" s="96" t="str">
        <f>IF($C183&gt;J183,"",J183-$C183)</f>
        <v/>
      </c>
      <c r="P183" s="50">
        <v>14707695</v>
      </c>
      <c r="R183" s="50">
        <v>13441333</v>
      </c>
      <c r="T183" s="96">
        <f>IF(P183&gt;R183,R183-P183,"")</f>
        <v>-1266362</v>
      </c>
      <c r="U183" s="96" t="str">
        <f>IF(P183&gt;R183,"",R183-P183)</f>
        <v/>
      </c>
      <c r="W183" s="50">
        <v>11542352</v>
      </c>
      <c r="Y183" s="96">
        <f>IF(P183-W183&gt;0,W183-P183,"")</f>
        <v>-3165343</v>
      </c>
      <c r="Z183" s="96" t="str">
        <f>IF(P183-W183&gt;0,"",W183-P183)</f>
        <v/>
      </c>
    </row>
    <row r="184" spans="1:26" ht="12.75" customHeight="1" x14ac:dyDescent="0.3">
      <c r="A184" s="48">
        <v>175</v>
      </c>
      <c r="B184" s="48" t="s">
        <v>238</v>
      </c>
      <c r="C184" s="28">
        <v>25856153</v>
      </c>
      <c r="D184" s="91"/>
      <c r="E184" s="28">
        <v>31329292</v>
      </c>
      <c r="G184" s="96" t="str">
        <f>IF($C184&gt;E184,E184-$C184,"")</f>
        <v/>
      </c>
      <c r="H184" s="96">
        <f>IF($C184&gt;E184,"",E184-$C184)</f>
        <v>5473139</v>
      </c>
      <c r="J184" s="28">
        <v>26903114</v>
      </c>
      <c r="L184" s="96" t="str">
        <f>IF($C184&gt;J184,J184-$C184,"")</f>
        <v/>
      </c>
      <c r="M184" s="96">
        <f>IF($C184&gt;J184,"",J184-$C184)</f>
        <v>1046961</v>
      </c>
      <c r="P184" s="50">
        <v>25856153</v>
      </c>
      <c r="R184" s="50">
        <v>26470745</v>
      </c>
      <c r="T184" s="96" t="str">
        <f>IF(P184&gt;R184,R184-P184,"")</f>
        <v/>
      </c>
      <c r="U184" s="96">
        <f>IF(P184&gt;R184,"",R184-P184)</f>
        <v>614592</v>
      </c>
      <c r="W184" s="50">
        <v>26221726</v>
      </c>
      <c r="Y184" s="96" t="str">
        <f>IF(P184-W184&gt;0,W184-P184,"")</f>
        <v/>
      </c>
      <c r="Z184" s="96">
        <f>IF(P184-W184&gt;0,"",W184-P184)</f>
        <v>365573</v>
      </c>
    </row>
    <row r="185" spans="1:26" ht="12.75" customHeight="1" x14ac:dyDescent="0.3">
      <c r="A185" s="48">
        <v>176</v>
      </c>
      <c r="B185" s="48" t="s">
        <v>239</v>
      </c>
      <c r="C185" s="28">
        <v>63248206</v>
      </c>
      <c r="D185" s="91"/>
      <c r="E185" s="28">
        <v>76664492</v>
      </c>
      <c r="G185" s="96" t="str">
        <f>IF($C185&gt;E185,E185-$C185,"")</f>
        <v/>
      </c>
      <c r="H185" s="96">
        <f>IF($C185&gt;E185,"",E185-$C185)</f>
        <v>13416286</v>
      </c>
      <c r="J185" s="28">
        <v>72829760</v>
      </c>
      <c r="L185" s="96" t="str">
        <f>IF($C185&gt;J185,J185-$C185,"")</f>
        <v/>
      </c>
      <c r="M185" s="96">
        <f>IF($C185&gt;J185,"",J185-$C185)</f>
        <v>9581554</v>
      </c>
      <c r="P185" s="50">
        <v>60826753</v>
      </c>
      <c r="R185" s="50">
        <v>61399348</v>
      </c>
      <c r="T185" s="96" t="str">
        <f>IF(P185&gt;R185,R185-P185,"")</f>
        <v/>
      </c>
      <c r="U185" s="96">
        <f>IF(P185&gt;R185,"",R185-P185)</f>
        <v>572595</v>
      </c>
      <c r="W185" s="50">
        <v>61399348</v>
      </c>
      <c r="Y185" s="96" t="str">
        <f>IF(P185-W185&gt;0,W185-P185,"")</f>
        <v/>
      </c>
      <c r="Z185" s="96">
        <f>IF(P185-W185&gt;0,"",W185-P185)</f>
        <v>572595</v>
      </c>
    </row>
    <row r="186" spans="1:26" ht="12.75" customHeight="1" x14ac:dyDescent="0.3">
      <c r="A186" s="48">
        <v>177</v>
      </c>
      <c r="B186" s="48" t="s">
        <v>240</v>
      </c>
      <c r="C186" s="28">
        <v>25552064</v>
      </c>
      <c r="D186" s="91"/>
      <c r="E186" s="28">
        <v>21205445</v>
      </c>
      <c r="G186" s="96">
        <f>IF($C186&gt;E186,E186-$C186,"")</f>
        <v>-4346619</v>
      </c>
      <c r="H186" s="96" t="str">
        <f>IF($C186&gt;E186,"",E186-$C186)</f>
        <v/>
      </c>
      <c r="J186" s="28">
        <v>18209556</v>
      </c>
      <c r="L186" s="96">
        <f>IF($C186&gt;J186,J186-$C186,"")</f>
        <v>-7342508</v>
      </c>
      <c r="M186" s="96" t="str">
        <f>IF($C186&gt;J186,"",J186-$C186)</f>
        <v/>
      </c>
      <c r="P186" s="50">
        <v>23083211</v>
      </c>
      <c r="R186" s="50">
        <v>21205445</v>
      </c>
      <c r="T186" s="96">
        <f>IF(P186&gt;R186,R186-P186,"")</f>
        <v>-1877766</v>
      </c>
      <c r="U186" s="96" t="str">
        <f>IF(P186&gt;R186,"",R186-P186)</f>
        <v/>
      </c>
      <c r="W186" s="50">
        <v>18209556</v>
      </c>
      <c r="Y186" s="96">
        <f>IF(P186-W186&gt;0,W186-P186,"")</f>
        <v>-4873655</v>
      </c>
      <c r="Z186" s="96" t="str">
        <f>IF(P186-W186&gt;0,"",W186-P186)</f>
        <v/>
      </c>
    </row>
    <row r="187" spans="1:26" ht="12.75" customHeight="1" x14ac:dyDescent="0.3">
      <c r="A187" s="48">
        <v>178</v>
      </c>
      <c r="B187" s="48" t="s">
        <v>241</v>
      </c>
      <c r="C187" s="28">
        <v>46375547</v>
      </c>
      <c r="D187" s="91"/>
      <c r="E187" s="28">
        <v>48766074</v>
      </c>
      <c r="G187" s="96" t="str">
        <f>IF($C187&gt;E187,E187-$C187,"")</f>
        <v/>
      </c>
      <c r="H187" s="96">
        <f>IF($C187&gt;E187,"",E187-$C187)</f>
        <v>2390527</v>
      </c>
      <c r="J187" s="28">
        <v>41876442</v>
      </c>
      <c r="L187" s="96">
        <f>IF($C187&gt;J187,J187-$C187,"")</f>
        <v>-4499105</v>
      </c>
      <c r="M187" s="96" t="str">
        <f>IF($C187&gt;J187,"",J187-$C187)</f>
        <v/>
      </c>
      <c r="P187" s="50">
        <v>44780337</v>
      </c>
      <c r="R187" s="50">
        <v>45203992</v>
      </c>
      <c r="T187" s="96" t="str">
        <f>IF(P187&gt;R187,R187-P187,"")</f>
        <v/>
      </c>
      <c r="U187" s="96">
        <f>IF(P187&gt;R187,"",R187-P187)</f>
        <v>423655</v>
      </c>
      <c r="W187" s="50">
        <v>41876442</v>
      </c>
      <c r="Y187" s="96">
        <f>IF(P187-W187&gt;0,W187-P187,"")</f>
        <v>-2903895</v>
      </c>
      <c r="Z187" s="96" t="str">
        <f>IF(P187-W187&gt;0,"",W187-P187)</f>
        <v/>
      </c>
    </row>
    <row r="188" spans="1:26" ht="12.75" customHeight="1" x14ac:dyDescent="0.3">
      <c r="A188" s="48">
        <v>179</v>
      </c>
      <c r="B188" s="48" t="s">
        <v>242</v>
      </c>
      <c r="C188" s="28">
        <v>10218586</v>
      </c>
      <c r="D188" s="91"/>
      <c r="E188" s="28">
        <v>10314843</v>
      </c>
      <c r="G188" s="96" t="str">
        <f>IF($C188&gt;E188,E188-$C188,"")</f>
        <v/>
      </c>
      <c r="H188" s="96">
        <f>IF($C188&gt;E188,"",E188-$C188)</f>
        <v>96257</v>
      </c>
      <c r="J188" s="28">
        <v>8857570</v>
      </c>
      <c r="L188" s="96">
        <f>IF($C188&gt;J188,J188-$C188,"")</f>
        <v>-1361016</v>
      </c>
      <c r="M188" s="96" t="str">
        <f>IF($C188&gt;J188,"",J188-$C188)</f>
        <v/>
      </c>
      <c r="P188" s="50">
        <v>10218586</v>
      </c>
      <c r="R188" s="50">
        <v>10314843</v>
      </c>
      <c r="T188" s="96" t="str">
        <f>IF(P188&gt;R188,R188-P188,"")</f>
        <v/>
      </c>
      <c r="U188" s="96">
        <f>IF(P188&gt;R188,"",R188-P188)</f>
        <v>96257</v>
      </c>
      <c r="W188" s="50">
        <v>8857570</v>
      </c>
      <c r="Y188" s="96">
        <f>IF(P188-W188&gt;0,W188-P188,"")</f>
        <v>-1361016</v>
      </c>
      <c r="Z188" s="96" t="str">
        <f>IF(P188-W188&gt;0,"",W188-P188)</f>
        <v/>
      </c>
    </row>
    <row r="189" spans="1:26" ht="12.75" customHeight="1" x14ac:dyDescent="0.3">
      <c r="A189" s="48">
        <v>180</v>
      </c>
      <c r="B189" s="48" t="s">
        <v>243</v>
      </c>
      <c r="C189" s="28">
        <v>9750838</v>
      </c>
      <c r="D189" s="91"/>
      <c r="E189" s="28">
        <v>8251930</v>
      </c>
      <c r="G189" s="96">
        <f>IF($C189&gt;E189,E189-$C189,"")</f>
        <v>-1498908</v>
      </c>
      <c r="H189" s="96" t="str">
        <f>IF($C189&gt;E189,"",E189-$C189)</f>
        <v/>
      </c>
      <c r="J189" s="28">
        <v>7086104</v>
      </c>
      <c r="L189" s="96">
        <f>IF($C189&gt;J189,J189-$C189,"")</f>
        <v>-2664734</v>
      </c>
      <c r="M189" s="96" t="str">
        <f>IF($C189&gt;J189,"",J189-$C189)</f>
        <v/>
      </c>
      <c r="P189" s="50">
        <v>8646297</v>
      </c>
      <c r="R189" s="50">
        <v>8251930</v>
      </c>
      <c r="T189" s="96">
        <f>IF(P189&gt;R189,R189-P189,"")</f>
        <v>-394367</v>
      </c>
      <c r="U189" s="96" t="str">
        <f>IF(P189&gt;R189,"",R189-P189)</f>
        <v/>
      </c>
      <c r="W189" s="50">
        <v>7086104</v>
      </c>
      <c r="Y189" s="96">
        <f>IF(P189-W189&gt;0,W189-P189,"")</f>
        <v>-1560193</v>
      </c>
      <c r="Z189" s="96" t="str">
        <f>IF(P189-W189&gt;0,"",W189-P189)</f>
        <v/>
      </c>
    </row>
    <row r="190" spans="1:26" ht="12.75" customHeight="1" x14ac:dyDescent="0.3">
      <c r="A190" s="48">
        <v>181</v>
      </c>
      <c r="B190" s="48" t="s">
        <v>244</v>
      </c>
      <c r="C190" s="28">
        <v>62252873</v>
      </c>
      <c r="D190" s="91"/>
      <c r="E190" s="28">
        <v>51663140</v>
      </c>
      <c r="G190" s="96">
        <f>IF($C190&gt;E190,E190-$C190,"")</f>
        <v>-10589733</v>
      </c>
      <c r="H190" s="96" t="str">
        <f>IF($C190&gt;E190,"",E190-$C190)</f>
        <v/>
      </c>
      <c r="J190" s="28">
        <v>44364212</v>
      </c>
      <c r="L190" s="96">
        <f>IF($C190&gt;J190,J190-$C190,"")</f>
        <v>-17888661</v>
      </c>
      <c r="M190" s="96" t="str">
        <f>IF($C190&gt;J190,"",J190-$C190)</f>
        <v/>
      </c>
      <c r="P190" s="50">
        <v>54653359</v>
      </c>
      <c r="R190" s="50">
        <v>51663140</v>
      </c>
      <c r="T190" s="96">
        <f>IF(P190&gt;R190,R190-P190,"")</f>
        <v>-2990219</v>
      </c>
      <c r="U190" s="96" t="str">
        <f>IF(P190&gt;R190,"",R190-P190)</f>
        <v/>
      </c>
      <c r="W190" s="50">
        <v>44364212</v>
      </c>
      <c r="Y190" s="96">
        <f>IF(P190-W190&gt;0,W190-P190,"")</f>
        <v>-10289147</v>
      </c>
      <c r="Z190" s="96" t="str">
        <f>IF(P190-W190&gt;0,"",W190-P190)</f>
        <v/>
      </c>
    </row>
    <row r="191" spans="1:26" ht="12.75" customHeight="1" x14ac:dyDescent="0.3">
      <c r="A191" s="48">
        <v>182</v>
      </c>
      <c r="B191" s="48" t="s">
        <v>245</v>
      </c>
      <c r="C191" s="28">
        <v>29190702</v>
      </c>
      <c r="D191" s="91"/>
      <c r="E191" s="28">
        <v>24225121</v>
      </c>
      <c r="G191" s="96">
        <f>IF($C191&gt;E191,E191-$C191,"")</f>
        <v>-4965581</v>
      </c>
      <c r="H191" s="96" t="str">
        <f>IF($C191&gt;E191,"",E191-$C191)</f>
        <v/>
      </c>
      <c r="J191" s="28">
        <v>20802615</v>
      </c>
      <c r="L191" s="96">
        <f>IF($C191&gt;J191,J191-$C191,"")</f>
        <v>-8388087</v>
      </c>
      <c r="M191" s="96" t="str">
        <f>IF($C191&gt;J191,"",J191-$C191)</f>
        <v/>
      </c>
      <c r="P191" s="50">
        <v>27126252</v>
      </c>
      <c r="R191" s="50">
        <v>24225121</v>
      </c>
      <c r="T191" s="96">
        <f>IF(P191&gt;R191,R191-P191,"")</f>
        <v>-2901131</v>
      </c>
      <c r="U191" s="96" t="str">
        <f>IF(P191&gt;R191,"",R191-P191)</f>
        <v/>
      </c>
      <c r="W191" s="50">
        <v>20802615</v>
      </c>
      <c r="Y191" s="96">
        <f>IF(P191-W191&gt;0,W191-P191,"")</f>
        <v>-6323637</v>
      </c>
      <c r="Z191" s="96" t="str">
        <f>IF(P191-W191&gt;0,"",W191-P191)</f>
        <v/>
      </c>
    </row>
    <row r="192" spans="1:26" ht="12.75" customHeight="1" x14ac:dyDescent="0.3">
      <c r="A192" s="48">
        <v>183</v>
      </c>
      <c r="B192" s="48" t="s">
        <v>246</v>
      </c>
      <c r="C192" s="28">
        <v>308656</v>
      </c>
      <c r="D192" s="91"/>
      <c r="E192" s="28">
        <v>374128</v>
      </c>
      <c r="G192" s="96" t="str">
        <f>IF($C192&gt;E192,E192-$C192,"")</f>
        <v/>
      </c>
      <c r="H192" s="96">
        <f>IF($C192&gt;E192,"",E192-$C192)</f>
        <v>65472</v>
      </c>
      <c r="J192" s="28">
        <v>329542</v>
      </c>
      <c r="L192" s="96" t="str">
        <f>IF($C192&gt;J192,J192-$C192,"")</f>
        <v/>
      </c>
      <c r="M192" s="96">
        <f>IF($C192&gt;J192,"",J192-$C192)</f>
        <v>20886</v>
      </c>
      <c r="P192" s="50">
        <v>301524</v>
      </c>
      <c r="R192" s="50">
        <v>307307</v>
      </c>
      <c r="T192" s="96" t="str">
        <f>IF(P192&gt;R192,R192-P192,"")</f>
        <v/>
      </c>
      <c r="U192" s="96">
        <f>IF(P192&gt;R192,"",R192-P192)</f>
        <v>5783</v>
      </c>
      <c r="W192" s="50">
        <v>304415</v>
      </c>
      <c r="Y192" s="96" t="str">
        <f>IF(P192-W192&gt;0,W192-P192,"")</f>
        <v/>
      </c>
      <c r="Z192" s="96">
        <f>IF(P192-W192&gt;0,"",W192-P192)</f>
        <v>2891</v>
      </c>
    </row>
    <row r="193" spans="1:26" ht="12.75" customHeight="1" x14ac:dyDescent="0.3">
      <c r="A193" s="48">
        <v>184</v>
      </c>
      <c r="B193" s="48" t="s">
        <v>247</v>
      </c>
      <c r="C193" s="28">
        <v>13808973</v>
      </c>
      <c r="D193" s="91"/>
      <c r="E193" s="28">
        <v>16738149</v>
      </c>
      <c r="G193" s="96" t="str">
        <f>IF($C193&gt;E193,E193-$C193,"")</f>
        <v/>
      </c>
      <c r="H193" s="96">
        <f>IF($C193&gt;E193,"",E193-$C193)</f>
        <v>2929176</v>
      </c>
      <c r="J193" s="28">
        <v>16501395</v>
      </c>
      <c r="L193" s="96" t="str">
        <f>IF($C193&gt;J193,J193-$C193,"")</f>
        <v/>
      </c>
      <c r="M193" s="96">
        <f>IF($C193&gt;J193,"",J193-$C193)</f>
        <v>2692422</v>
      </c>
      <c r="P193" s="50">
        <v>13808973</v>
      </c>
      <c r="R193" s="50">
        <v>14498341</v>
      </c>
      <c r="T193" s="96" t="str">
        <f>IF(P193&gt;R193,R193-P193,"")</f>
        <v/>
      </c>
      <c r="U193" s="96">
        <f>IF(P193&gt;R193,"",R193-P193)</f>
        <v>689368</v>
      </c>
      <c r="W193" s="50">
        <v>14498341</v>
      </c>
      <c r="Y193" s="96" t="str">
        <f>IF(P193-W193&gt;0,W193-P193,"")</f>
        <v/>
      </c>
      <c r="Z193" s="96">
        <f>IF(P193-W193&gt;0,"",W193-P193)</f>
        <v>689368</v>
      </c>
    </row>
    <row r="194" spans="1:26" ht="12.75" customHeight="1" x14ac:dyDescent="0.3">
      <c r="A194" s="48">
        <v>185</v>
      </c>
      <c r="B194" s="48" t="s">
        <v>248</v>
      </c>
      <c r="C194" s="28">
        <v>37470167</v>
      </c>
      <c r="D194" s="91"/>
      <c r="E194" s="28">
        <v>31096179</v>
      </c>
      <c r="G194" s="96">
        <f>IF($C194&gt;E194,E194-$C194,"")</f>
        <v>-6373988</v>
      </c>
      <c r="H194" s="96" t="str">
        <f>IF($C194&gt;E194,"",E194-$C194)</f>
        <v/>
      </c>
      <c r="J194" s="28">
        <v>26702935</v>
      </c>
      <c r="L194" s="96">
        <f>IF($C194&gt;J194,J194-$C194,"")</f>
        <v>-10767232</v>
      </c>
      <c r="M194" s="96" t="str">
        <f>IF($C194&gt;J194,"",J194-$C194)</f>
        <v/>
      </c>
      <c r="P194" s="50">
        <v>33289868</v>
      </c>
      <c r="R194" s="50">
        <v>31096179</v>
      </c>
      <c r="T194" s="96">
        <f>IF(P194&gt;R194,R194-P194,"")</f>
        <v>-2193689</v>
      </c>
      <c r="U194" s="96" t="str">
        <f>IF(P194&gt;R194,"",R194-P194)</f>
        <v/>
      </c>
      <c r="W194" s="50">
        <v>26702935</v>
      </c>
      <c r="Y194" s="96">
        <f>IF(P194-W194&gt;0,W194-P194,"")</f>
        <v>-6586933</v>
      </c>
      <c r="Z194" s="96" t="str">
        <f>IF(P194-W194&gt;0,"",W194-P194)</f>
        <v/>
      </c>
    </row>
    <row r="195" spans="1:26" ht="12.75" customHeight="1" x14ac:dyDescent="0.3">
      <c r="A195" s="48">
        <v>186</v>
      </c>
      <c r="B195" s="48" t="s">
        <v>249</v>
      </c>
      <c r="C195" s="28">
        <v>18700476</v>
      </c>
      <c r="D195" s="91"/>
      <c r="E195" s="28">
        <v>15519369</v>
      </c>
      <c r="G195" s="96">
        <f>IF($C195&gt;E195,E195-$C195,"")</f>
        <v>-3181107</v>
      </c>
      <c r="H195" s="96" t="str">
        <f>IF($C195&gt;E195,"",E195-$C195)</f>
        <v/>
      </c>
      <c r="J195" s="28">
        <v>13326805</v>
      </c>
      <c r="L195" s="96">
        <f>IF($C195&gt;J195,J195-$C195,"")</f>
        <v>-5373671</v>
      </c>
      <c r="M195" s="96" t="str">
        <f>IF($C195&gt;J195,"",J195-$C195)</f>
        <v/>
      </c>
      <c r="P195" s="50">
        <v>16397235</v>
      </c>
      <c r="R195" s="50">
        <v>15519369</v>
      </c>
      <c r="T195" s="96">
        <f>IF(P195&gt;R195,R195-P195,"")</f>
        <v>-877866</v>
      </c>
      <c r="U195" s="96" t="str">
        <f>IF(P195&gt;R195,"",R195-P195)</f>
        <v/>
      </c>
      <c r="W195" s="50">
        <v>13326805</v>
      </c>
      <c r="Y195" s="96">
        <f>IF(P195-W195&gt;0,W195-P195,"")</f>
        <v>-3070430</v>
      </c>
      <c r="Z195" s="96" t="str">
        <f>IF(P195-W195&gt;0,"",W195-P195)</f>
        <v/>
      </c>
    </row>
    <row r="196" spans="1:26" ht="12.75" customHeight="1" x14ac:dyDescent="0.3">
      <c r="A196" s="48">
        <v>187</v>
      </c>
      <c r="B196" s="48" t="s">
        <v>250</v>
      </c>
      <c r="C196" s="28">
        <v>13215521</v>
      </c>
      <c r="D196" s="91"/>
      <c r="E196" s="28">
        <v>13173464</v>
      </c>
      <c r="G196" s="96">
        <f>IF($C196&gt;E196,E196-$C196,"")</f>
        <v>-42057</v>
      </c>
      <c r="H196" s="96" t="str">
        <f>IF($C196&gt;E196,"",E196-$C196)</f>
        <v/>
      </c>
      <c r="J196" s="28">
        <v>11312327</v>
      </c>
      <c r="L196" s="96">
        <f>IF($C196&gt;J196,J196-$C196,"")</f>
        <v>-1903194</v>
      </c>
      <c r="M196" s="96" t="str">
        <f>IF($C196&gt;J196,"",J196-$C196)</f>
        <v/>
      </c>
      <c r="P196" s="50">
        <v>13215521</v>
      </c>
      <c r="R196" s="50">
        <v>13173464</v>
      </c>
      <c r="T196" s="96">
        <f>IF(P196&gt;R196,R196-P196,"")</f>
        <v>-42057</v>
      </c>
      <c r="U196" s="96" t="str">
        <f>IF(P196&gt;R196,"",R196-P196)</f>
        <v/>
      </c>
      <c r="W196" s="50">
        <v>11312327</v>
      </c>
      <c r="Y196" s="96">
        <f>IF(P196-W196&gt;0,W196-P196,"")</f>
        <v>-1903194</v>
      </c>
      <c r="Z196" s="96" t="str">
        <f>IF(P196-W196&gt;0,"",W196-P196)</f>
        <v/>
      </c>
    </row>
    <row r="197" spans="1:26" ht="12.75" customHeight="1" x14ac:dyDescent="0.3">
      <c r="A197" s="48">
        <v>188</v>
      </c>
      <c r="B197" s="48" t="s">
        <v>251</v>
      </c>
      <c r="C197" s="28">
        <v>3537754</v>
      </c>
      <c r="D197" s="91"/>
      <c r="E197" s="28">
        <v>2935953</v>
      </c>
      <c r="G197" s="96">
        <f>IF($C197&gt;E197,E197-$C197,"")</f>
        <v>-601801</v>
      </c>
      <c r="H197" s="96" t="str">
        <f>IF($C197&gt;E197,"",E197-$C197)</f>
        <v/>
      </c>
      <c r="J197" s="28">
        <v>2521164</v>
      </c>
      <c r="L197" s="96">
        <f>IF($C197&gt;J197,J197-$C197,"")</f>
        <v>-1016590</v>
      </c>
      <c r="M197" s="96" t="str">
        <f>IF($C197&gt;J197,"",J197-$C197)</f>
        <v/>
      </c>
      <c r="P197" s="50">
        <v>3096722</v>
      </c>
      <c r="R197" s="50">
        <v>2935953</v>
      </c>
      <c r="T197" s="96">
        <f>IF(P197&gt;R197,R197-P197,"")</f>
        <v>-160769</v>
      </c>
      <c r="U197" s="96" t="str">
        <f>IF(P197&gt;R197,"",R197-P197)</f>
        <v/>
      </c>
      <c r="W197" s="50">
        <v>2521164</v>
      </c>
      <c r="Y197" s="96">
        <f>IF(P197-W197&gt;0,W197-P197,"")</f>
        <v>-575558</v>
      </c>
      <c r="Z197" s="96" t="str">
        <f>IF(P197-W197&gt;0,"",W197-P197)</f>
        <v/>
      </c>
    </row>
    <row r="198" spans="1:26" ht="12.75" customHeight="1" x14ac:dyDescent="0.3">
      <c r="A198" s="48">
        <v>189</v>
      </c>
      <c r="B198" s="48" t="s">
        <v>252</v>
      </c>
      <c r="C198" s="28">
        <v>49047389</v>
      </c>
      <c r="D198" s="91"/>
      <c r="E198" s="28">
        <v>59451380</v>
      </c>
      <c r="G198" s="96" t="str">
        <f>IF($C198&gt;E198,E198-$C198,"")</f>
        <v/>
      </c>
      <c r="H198" s="96">
        <f>IF($C198&gt;E198,"",E198-$C198)</f>
        <v>10403991</v>
      </c>
      <c r="J198" s="28">
        <v>52000229</v>
      </c>
      <c r="L198" s="96" t="str">
        <f>IF($C198&gt;J198,J198-$C198,"")</f>
        <v/>
      </c>
      <c r="M198" s="96">
        <f>IF($C198&gt;J198,"",J198-$C198)</f>
        <v>2952840</v>
      </c>
      <c r="P198" s="50">
        <v>47688970</v>
      </c>
      <c r="R198" s="50">
        <v>48144191</v>
      </c>
      <c r="T198" s="96" t="str">
        <f>IF(P198&gt;R198,R198-P198,"")</f>
        <v/>
      </c>
      <c r="U198" s="96">
        <f>IF(P198&gt;R198,"",R198-P198)</f>
        <v>455221</v>
      </c>
      <c r="W198" s="50">
        <v>48144191</v>
      </c>
      <c r="Y198" s="96" t="str">
        <f>IF(P198-W198&gt;0,W198-P198,"")</f>
        <v/>
      </c>
      <c r="Z198" s="96">
        <f>IF(P198-W198&gt;0,"",W198-P198)</f>
        <v>455221</v>
      </c>
    </row>
    <row r="199" spans="1:26" ht="12.75" customHeight="1" x14ac:dyDescent="0.3">
      <c r="A199" s="48">
        <v>190</v>
      </c>
      <c r="B199" s="48" t="s">
        <v>253</v>
      </c>
      <c r="C199" s="28">
        <v>120717</v>
      </c>
      <c r="D199" s="91"/>
      <c r="E199" s="28">
        <v>100182</v>
      </c>
      <c r="G199" s="96">
        <f>IF($C199&gt;E199,E199-$C199,"")</f>
        <v>-20535</v>
      </c>
      <c r="H199" s="96" t="str">
        <f>IF($C199&gt;E199,"",E199-$C199)</f>
        <v/>
      </c>
      <c r="J199" s="28">
        <v>86028</v>
      </c>
      <c r="L199" s="96">
        <f>IF($C199&gt;J199,J199-$C199,"")</f>
        <v>-34689</v>
      </c>
      <c r="M199" s="96" t="str">
        <f>IF($C199&gt;J199,"",J199-$C199)</f>
        <v/>
      </c>
      <c r="P199" s="50">
        <v>120717</v>
      </c>
      <c r="R199" s="50">
        <v>100182</v>
      </c>
      <c r="T199" s="96">
        <f>IF(P199&gt;R199,R199-P199,"")</f>
        <v>-20535</v>
      </c>
      <c r="U199" s="96" t="str">
        <f>IF(P199&gt;R199,"",R199-P199)</f>
        <v/>
      </c>
      <c r="W199" s="50">
        <v>86028</v>
      </c>
      <c r="Y199" s="96">
        <f>IF(P199-W199&gt;0,W199-P199,"")</f>
        <v>-34689</v>
      </c>
      <c r="Z199" s="96" t="str">
        <f>IF(P199-W199&gt;0,"",W199-P199)</f>
        <v/>
      </c>
    </row>
    <row r="200" spans="1:26" ht="12.75" customHeight="1" x14ac:dyDescent="0.3">
      <c r="A200" s="48">
        <v>191</v>
      </c>
      <c r="B200" s="48" t="s">
        <v>254</v>
      </c>
      <c r="C200" s="28">
        <v>8954823</v>
      </c>
      <c r="D200" s="91"/>
      <c r="E200" s="28">
        <v>7431533</v>
      </c>
      <c r="G200" s="96">
        <f>IF($C200&gt;E200,E200-$C200,"")</f>
        <v>-1523290</v>
      </c>
      <c r="H200" s="96" t="str">
        <f>IF($C200&gt;E200,"",E200-$C200)</f>
        <v/>
      </c>
      <c r="J200" s="28">
        <v>6381612</v>
      </c>
      <c r="L200" s="96">
        <f>IF($C200&gt;J200,J200-$C200,"")</f>
        <v>-2573211</v>
      </c>
      <c r="M200" s="96" t="str">
        <f>IF($C200&gt;J200,"",J200-$C200)</f>
        <v/>
      </c>
      <c r="P200" s="50">
        <v>8066515</v>
      </c>
      <c r="R200" s="50">
        <v>7431533</v>
      </c>
      <c r="T200" s="96">
        <f>IF(P200&gt;R200,R200-P200,"")</f>
        <v>-634982</v>
      </c>
      <c r="U200" s="96" t="str">
        <f>IF(P200&gt;R200,"",R200-P200)</f>
        <v/>
      </c>
      <c r="W200" s="50">
        <v>6381612</v>
      </c>
      <c r="Y200" s="96">
        <f>IF(P200-W200&gt;0,W200-P200,"")</f>
        <v>-1684903</v>
      </c>
      <c r="Z200" s="96" t="str">
        <f>IF(P200-W200&gt;0,"",W200-P200)</f>
        <v/>
      </c>
    </row>
    <row r="201" spans="1:26" ht="12.75" customHeight="1" x14ac:dyDescent="0.3">
      <c r="A201" s="48">
        <v>192</v>
      </c>
      <c r="B201" s="48" t="s">
        <v>255</v>
      </c>
      <c r="C201" s="28">
        <v>7888931</v>
      </c>
      <c r="D201" s="91"/>
      <c r="E201" s="28">
        <v>6546958</v>
      </c>
      <c r="G201" s="96">
        <f>IF($C201&gt;E201,E201-$C201,"")</f>
        <v>-1341973</v>
      </c>
      <c r="H201" s="96" t="str">
        <f>IF($C201&gt;E201,"",E201-$C201)</f>
        <v/>
      </c>
      <c r="J201" s="28">
        <v>5622009</v>
      </c>
      <c r="L201" s="96">
        <f>IF($C201&gt;J201,J201-$C201,"")</f>
        <v>-2266922</v>
      </c>
      <c r="M201" s="96" t="str">
        <f>IF($C201&gt;J201,"",J201-$C201)</f>
        <v/>
      </c>
      <c r="P201" s="50">
        <v>7345739</v>
      </c>
      <c r="R201" s="50">
        <v>6546958</v>
      </c>
      <c r="T201" s="96">
        <f>IF(P201&gt;R201,R201-P201,"")</f>
        <v>-798781</v>
      </c>
      <c r="U201" s="96" t="str">
        <f>IF(P201&gt;R201,"",R201-P201)</f>
        <v/>
      </c>
      <c r="W201" s="50">
        <v>5622009</v>
      </c>
      <c r="Y201" s="96">
        <f>IF(P201-W201&gt;0,W201-P201,"")</f>
        <v>-1723730</v>
      </c>
      <c r="Z201" s="96" t="str">
        <f>IF(P201-W201&gt;0,"",W201-P201)</f>
        <v/>
      </c>
    </row>
    <row r="202" spans="1:26" ht="12.75" customHeight="1" x14ac:dyDescent="0.3">
      <c r="A202" s="48">
        <v>193</v>
      </c>
      <c r="B202" s="48" t="s">
        <v>256</v>
      </c>
      <c r="C202" s="28">
        <v>1038279</v>
      </c>
      <c r="D202" s="91"/>
      <c r="E202" s="28">
        <v>1258520</v>
      </c>
      <c r="G202" s="96" t="str">
        <f>IF($C202&gt;E202,E202-$C202,"")</f>
        <v/>
      </c>
      <c r="H202" s="96">
        <f>IF($C202&gt;E202,"",E202-$C202)</f>
        <v>220241</v>
      </c>
      <c r="J202" s="28">
        <v>2320259</v>
      </c>
      <c r="L202" s="96" t="str">
        <f>IF($C202&gt;J202,J202-$C202,"")</f>
        <v/>
      </c>
      <c r="M202" s="96">
        <f>IF($C202&gt;J202,"",J202-$C202)</f>
        <v>1281980</v>
      </c>
      <c r="P202" s="50">
        <v>1038279</v>
      </c>
      <c r="R202" s="50">
        <v>1258519.9715362166</v>
      </c>
      <c r="T202" s="96" t="str">
        <f>IF(P202&gt;R202,R202-P202,"")</f>
        <v/>
      </c>
      <c r="U202" s="96">
        <f>IF(P202&gt;R202,"",R202-P202)</f>
        <v>220240.97153621656</v>
      </c>
      <c r="W202" s="50">
        <v>2320259</v>
      </c>
      <c r="Y202" s="96" t="str">
        <f>IF(P202-W202&gt;0,W202-P202,"")</f>
        <v/>
      </c>
      <c r="Z202" s="96">
        <f>IF(P202-W202&gt;0,"",W202-P202)</f>
        <v>1281980</v>
      </c>
    </row>
    <row r="203" spans="1:26" ht="12.75" customHeight="1" x14ac:dyDescent="0.3">
      <c r="A203" s="48">
        <v>194</v>
      </c>
      <c r="B203" s="48" t="s">
        <v>257</v>
      </c>
      <c r="C203" s="28">
        <v>998553</v>
      </c>
      <c r="D203" s="91"/>
      <c r="E203" s="28">
        <v>849317</v>
      </c>
      <c r="G203" s="96">
        <f>IF($C203&gt;E203,E203-$C203,"")</f>
        <v>-149236</v>
      </c>
      <c r="H203" s="96" t="str">
        <f>IF($C203&gt;E203,"",E203-$C203)</f>
        <v/>
      </c>
      <c r="J203" s="28">
        <v>729326</v>
      </c>
      <c r="L203" s="96">
        <f>IF($C203&gt;J203,J203-$C203,"")</f>
        <v>-269227</v>
      </c>
      <c r="M203" s="96" t="str">
        <f>IF($C203&gt;J203,"",J203-$C203)</f>
        <v/>
      </c>
      <c r="P203" s="50">
        <v>899143</v>
      </c>
      <c r="R203" s="50">
        <v>849317</v>
      </c>
      <c r="T203" s="96">
        <f>IF(P203&gt;R203,R203-P203,"")</f>
        <v>-49826</v>
      </c>
      <c r="U203" s="96" t="str">
        <f>IF(P203&gt;R203,"",R203-P203)</f>
        <v/>
      </c>
      <c r="W203" s="50">
        <v>729326</v>
      </c>
      <c r="Y203" s="96">
        <f>IF(P203-W203&gt;0,W203-P203,"")</f>
        <v>-169817</v>
      </c>
      <c r="Z203" s="96" t="str">
        <f>IF(P203-W203&gt;0,"",W203-P203)</f>
        <v/>
      </c>
    </row>
    <row r="204" spans="1:26" ht="12.75" customHeight="1" x14ac:dyDescent="0.3">
      <c r="A204" s="48">
        <v>195</v>
      </c>
      <c r="B204" s="48" t="s">
        <v>258</v>
      </c>
      <c r="C204" s="28">
        <v>41671</v>
      </c>
      <c r="D204" s="91"/>
      <c r="E204" s="28">
        <v>50510</v>
      </c>
      <c r="G204" s="96" t="str">
        <f>IF($C204&gt;E204,E204-$C204,"")</f>
        <v/>
      </c>
      <c r="H204" s="96">
        <f>IF($C204&gt;E204,"",E204-$C204)</f>
        <v>8839</v>
      </c>
      <c r="J204" s="28">
        <v>393468</v>
      </c>
      <c r="L204" s="96" t="str">
        <f>IF($C204&gt;J204,J204-$C204,"")</f>
        <v/>
      </c>
      <c r="M204" s="96">
        <f>IF($C204&gt;J204,"",J204-$C204)</f>
        <v>351797</v>
      </c>
      <c r="P204" s="50">
        <v>41671</v>
      </c>
      <c r="R204" s="50">
        <v>50509.919999999998</v>
      </c>
      <c r="T204" s="96" t="str">
        <f>IF(P204&gt;R204,R204-P204,"")</f>
        <v/>
      </c>
      <c r="U204" s="96">
        <f>IF(P204&gt;R204,"",R204-P204)</f>
        <v>8838.9199999999983</v>
      </c>
      <c r="W204" s="50">
        <v>393468</v>
      </c>
      <c r="Y204" s="96" t="str">
        <f>IF(P204-W204&gt;0,W204-P204,"")</f>
        <v/>
      </c>
      <c r="Z204" s="96">
        <f>IF(P204-W204&gt;0,"",W204-P204)</f>
        <v>351797</v>
      </c>
    </row>
    <row r="205" spans="1:26" ht="12.75" customHeight="1" x14ac:dyDescent="0.3">
      <c r="A205" s="48">
        <v>196</v>
      </c>
      <c r="B205" s="48" t="s">
        <v>259</v>
      </c>
      <c r="C205" s="28">
        <v>2795684</v>
      </c>
      <c r="D205" s="91"/>
      <c r="E205" s="28">
        <v>3388708</v>
      </c>
      <c r="G205" s="96" t="str">
        <f>IF($C205&gt;E205,E205-$C205,"")</f>
        <v/>
      </c>
      <c r="H205" s="96">
        <f>IF($C205&gt;E205,"",E205-$C205)</f>
        <v>593024</v>
      </c>
      <c r="J205" s="28">
        <v>6308195</v>
      </c>
      <c r="L205" s="96" t="str">
        <f>IF($C205&gt;J205,J205-$C205,"")</f>
        <v/>
      </c>
      <c r="M205" s="96">
        <f>IF($C205&gt;J205,"",J205-$C205)</f>
        <v>3512511</v>
      </c>
      <c r="P205" s="50">
        <v>2795684</v>
      </c>
      <c r="R205" s="50">
        <v>3388707.6828301903</v>
      </c>
      <c r="T205" s="96" t="str">
        <f>IF(P205&gt;R205,R205-P205,"")</f>
        <v/>
      </c>
      <c r="U205" s="96">
        <f>IF(P205&gt;R205,"",R205-P205)</f>
        <v>593023.68283019029</v>
      </c>
      <c r="W205" s="50">
        <v>6308195</v>
      </c>
      <c r="Y205" s="96" t="str">
        <f>IF(P205-W205&gt;0,W205-P205,"")</f>
        <v/>
      </c>
      <c r="Z205" s="96">
        <f>IF(P205-W205&gt;0,"",W205-P205)</f>
        <v>3512511</v>
      </c>
    </row>
    <row r="206" spans="1:26" ht="12.75" customHeight="1" x14ac:dyDescent="0.3">
      <c r="A206" s="48">
        <v>197</v>
      </c>
      <c r="B206" s="48" t="s">
        <v>260</v>
      </c>
      <c r="C206" s="28">
        <v>22366124</v>
      </c>
      <c r="D206" s="91"/>
      <c r="E206" s="28">
        <v>27110454</v>
      </c>
      <c r="G206" s="96" t="str">
        <f>IF($C206&gt;E206,E206-$C206,"")</f>
        <v/>
      </c>
      <c r="H206" s="96">
        <f>IF($C206&gt;E206,"",E206-$C206)</f>
        <v>4744330</v>
      </c>
      <c r="J206" s="28">
        <v>108631445</v>
      </c>
      <c r="L206" s="96" t="str">
        <f>IF($C206&gt;J206,J206-$C206,"")</f>
        <v/>
      </c>
      <c r="M206" s="96">
        <f>IF($C206&gt;J206,"",J206-$C206)</f>
        <v>86265321</v>
      </c>
      <c r="P206" s="50">
        <v>22366124</v>
      </c>
      <c r="R206" s="50">
        <v>27110453.819999997</v>
      </c>
      <c r="T206" s="96" t="str">
        <f>IF(P206&gt;R206,R206-P206,"")</f>
        <v/>
      </c>
      <c r="U206" s="96">
        <f>IF(P206&gt;R206,"",R206-P206)</f>
        <v>4744329.8199999966</v>
      </c>
      <c r="W206" s="50">
        <v>108631445</v>
      </c>
      <c r="Y206" s="96" t="str">
        <f>IF(P206-W206&gt;0,W206-P206,"")</f>
        <v/>
      </c>
      <c r="Z206" s="96">
        <f>IF(P206-W206&gt;0,"",W206-P206)</f>
        <v>86265321</v>
      </c>
    </row>
    <row r="207" spans="1:26" ht="12.75" customHeight="1" x14ac:dyDescent="0.3">
      <c r="A207" s="48">
        <v>198</v>
      </c>
      <c r="B207" s="48" t="s">
        <v>261</v>
      </c>
      <c r="C207" s="28">
        <v>59470088</v>
      </c>
      <c r="D207" s="91"/>
      <c r="E207" s="28">
        <v>71516146</v>
      </c>
      <c r="G207" s="96" t="str">
        <f>IF($C207&gt;E207,E207-$C207,"")</f>
        <v/>
      </c>
      <c r="H207" s="96">
        <f>IF($C207&gt;E207,"",E207-$C207)</f>
        <v>12046058</v>
      </c>
      <c r="J207" s="28">
        <v>61412401</v>
      </c>
      <c r="L207" s="96" t="str">
        <f>IF($C207&gt;J207,J207-$C207,"")</f>
        <v/>
      </c>
      <c r="M207" s="96">
        <f>IF($C207&gt;J207,"",J207-$C207)</f>
        <v>1942313</v>
      </c>
      <c r="P207" s="50">
        <v>57881999</v>
      </c>
      <c r="R207" s="50">
        <v>58998227</v>
      </c>
      <c r="T207" s="96" t="str">
        <f>IF(P207&gt;R207,R207-P207,"")</f>
        <v/>
      </c>
      <c r="U207" s="96">
        <f>IF(P207&gt;R207,"",R207-P207)</f>
        <v>1116228</v>
      </c>
      <c r="W207" s="50">
        <v>58440113</v>
      </c>
      <c r="Y207" s="96" t="str">
        <f>IF(P207-W207&gt;0,W207-P207,"")</f>
        <v/>
      </c>
      <c r="Z207" s="96">
        <f>IF(P207-W207&gt;0,"",W207-P207)</f>
        <v>558114</v>
      </c>
    </row>
    <row r="208" spans="1:26" ht="12.75" customHeight="1" x14ac:dyDescent="0.3">
      <c r="A208" s="48">
        <v>199</v>
      </c>
      <c r="B208" s="48" t="s">
        <v>262</v>
      </c>
      <c r="C208" s="28">
        <v>62617230</v>
      </c>
      <c r="D208" s="91"/>
      <c r="E208" s="28">
        <v>75899673</v>
      </c>
      <c r="G208" s="96" t="str">
        <f>IF($C208&gt;E208,E208-$C208,"")</f>
        <v/>
      </c>
      <c r="H208" s="96">
        <f>IF($C208&gt;E208,"",E208-$C208)</f>
        <v>13282443</v>
      </c>
      <c r="J208" s="28">
        <v>86025875</v>
      </c>
      <c r="L208" s="96" t="str">
        <f>IF($C208&gt;J208,J208-$C208,"")</f>
        <v/>
      </c>
      <c r="M208" s="96">
        <f>IF($C208&gt;J208,"",J208-$C208)</f>
        <v>23408645</v>
      </c>
      <c r="P208" s="50">
        <v>62617230</v>
      </c>
      <c r="R208" s="50">
        <v>65797918</v>
      </c>
      <c r="T208" s="96" t="str">
        <f>IF(P208&gt;R208,R208-P208,"")</f>
        <v/>
      </c>
      <c r="U208" s="96">
        <f>IF(P208&gt;R208,"",R208-P208)</f>
        <v>3180688</v>
      </c>
      <c r="W208" s="50">
        <v>65797918</v>
      </c>
      <c r="Y208" s="96" t="str">
        <f>IF(P208-W208&gt;0,W208-P208,"")</f>
        <v/>
      </c>
      <c r="Z208" s="96">
        <f>IF(P208-W208&gt;0,"",W208-P208)</f>
        <v>3180688</v>
      </c>
    </row>
    <row r="209" spans="1:26" ht="12.75" customHeight="1" x14ac:dyDescent="0.3">
      <c r="A209" s="48">
        <v>200</v>
      </c>
      <c r="B209" s="48" t="s">
        <v>263</v>
      </c>
      <c r="C209" s="28">
        <v>101535</v>
      </c>
      <c r="D209" s="91"/>
      <c r="E209" s="28">
        <v>123072</v>
      </c>
      <c r="G209" s="96" t="str">
        <f>IF($C209&gt;E209,E209-$C209,"")</f>
        <v/>
      </c>
      <c r="H209" s="96">
        <f>IF($C209&gt;E209,"",E209-$C209)</f>
        <v>21537</v>
      </c>
      <c r="J209" s="28">
        <v>228524</v>
      </c>
      <c r="L209" s="96" t="str">
        <f>IF($C209&gt;J209,J209-$C209,"")</f>
        <v/>
      </c>
      <c r="M209" s="96">
        <f>IF($C209&gt;J209,"",J209-$C209)</f>
        <v>126989</v>
      </c>
      <c r="P209" s="50">
        <v>101535</v>
      </c>
      <c r="R209" s="50">
        <v>123072</v>
      </c>
      <c r="T209" s="96" t="str">
        <f>IF(P209&gt;R209,R209-P209,"")</f>
        <v/>
      </c>
      <c r="U209" s="96">
        <f>IF(P209&gt;R209,"",R209-P209)</f>
        <v>21537</v>
      </c>
      <c r="W209" s="50">
        <v>228524</v>
      </c>
      <c r="Y209" s="96" t="str">
        <f>IF(P209-W209&gt;0,W209-P209,"")</f>
        <v/>
      </c>
      <c r="Z209" s="96">
        <f>IF(P209-W209&gt;0,"",W209-P209)</f>
        <v>126989</v>
      </c>
    </row>
    <row r="210" spans="1:26" ht="12.75" customHeight="1" x14ac:dyDescent="0.3">
      <c r="A210" s="48">
        <v>201</v>
      </c>
      <c r="B210" s="48" t="s">
        <v>264</v>
      </c>
      <c r="C210" s="28">
        <v>71711906</v>
      </c>
      <c r="D210" s="91"/>
      <c r="E210" s="28">
        <v>59513113</v>
      </c>
      <c r="G210" s="96">
        <f>IF($C210&gt;E210,E210-$C210,"")</f>
        <v>-12198793</v>
      </c>
      <c r="H210" s="96" t="str">
        <f>IF($C210&gt;E210,"",E210-$C210)</f>
        <v/>
      </c>
      <c r="J210" s="28">
        <v>51105147</v>
      </c>
      <c r="L210" s="96">
        <f>IF($C210&gt;J210,J210-$C210,"")</f>
        <v>-20606759</v>
      </c>
      <c r="M210" s="96" t="str">
        <f>IF($C210&gt;J210,"",J210-$C210)</f>
        <v/>
      </c>
      <c r="P210" s="50">
        <v>46406172</v>
      </c>
      <c r="R210" s="50">
        <v>45970923</v>
      </c>
      <c r="T210" s="96">
        <f>IF(P210&gt;R210,R210-P210,"")</f>
        <v>-435249</v>
      </c>
      <c r="U210" s="96" t="str">
        <f>IF(P210&gt;R210,"",R210-P210)</f>
        <v/>
      </c>
      <c r="W210" s="50">
        <v>45535675</v>
      </c>
      <c r="Y210" s="96">
        <f>IF(P210-W210&gt;0,W210-P210,"")</f>
        <v>-870497</v>
      </c>
      <c r="Z210" s="96" t="str">
        <f>IF(P210-W210&gt;0,"",W210-P210)</f>
        <v/>
      </c>
    </row>
    <row r="211" spans="1:26" ht="12.75" customHeight="1" x14ac:dyDescent="0.3">
      <c r="A211" s="48">
        <v>202</v>
      </c>
      <c r="B211" s="48" t="s">
        <v>265</v>
      </c>
      <c r="C211" s="28">
        <v>1347616</v>
      </c>
      <c r="D211" s="91"/>
      <c r="E211" s="28">
        <v>1118375</v>
      </c>
      <c r="G211" s="96">
        <f>IF($C211&gt;E211,E211-$C211,"")</f>
        <v>-229241</v>
      </c>
      <c r="H211" s="96" t="str">
        <f>IF($C211&gt;E211,"",E211-$C211)</f>
        <v/>
      </c>
      <c r="J211" s="28">
        <v>960372</v>
      </c>
      <c r="L211" s="96">
        <f>IF($C211&gt;J211,J211-$C211,"")</f>
        <v>-387244</v>
      </c>
      <c r="M211" s="96" t="str">
        <f>IF($C211&gt;J211,"",J211-$C211)</f>
        <v/>
      </c>
      <c r="P211" s="50">
        <v>1188171</v>
      </c>
      <c r="R211" s="50">
        <v>1118375</v>
      </c>
      <c r="T211" s="96">
        <f>IF(P211&gt;R211,R211-P211,"")</f>
        <v>-69796</v>
      </c>
      <c r="U211" s="96" t="str">
        <f>IF(P211&gt;R211,"",R211-P211)</f>
        <v/>
      </c>
      <c r="W211" s="50">
        <v>960372</v>
      </c>
      <c r="Y211" s="96">
        <f>IF(P211-W211&gt;0,W211-P211,"")</f>
        <v>-227799</v>
      </c>
      <c r="Z211" s="96" t="str">
        <f>IF(P211-W211&gt;0,"",W211-P211)</f>
        <v/>
      </c>
    </row>
    <row r="212" spans="1:26" ht="12.75" customHeight="1" x14ac:dyDescent="0.3">
      <c r="A212" s="48">
        <v>203</v>
      </c>
      <c r="B212" s="48" t="s">
        <v>266</v>
      </c>
      <c r="C212" s="28">
        <v>7643928</v>
      </c>
      <c r="D212" s="91"/>
      <c r="E212" s="28">
        <v>9265367</v>
      </c>
      <c r="G212" s="96" t="str">
        <f>IF($C212&gt;E212,E212-$C212,"")</f>
        <v/>
      </c>
      <c r="H212" s="96">
        <f>IF($C212&gt;E212,"",E212-$C212)</f>
        <v>1621439</v>
      </c>
      <c r="J212" s="28">
        <v>16544063</v>
      </c>
      <c r="L212" s="96" t="str">
        <f>IF($C212&gt;J212,J212-$C212,"")</f>
        <v/>
      </c>
      <c r="M212" s="96">
        <f>IF($C212&gt;J212,"",J212-$C212)</f>
        <v>8900135</v>
      </c>
      <c r="P212" s="50">
        <v>7643928</v>
      </c>
      <c r="R212" s="50">
        <v>9265366.7896703966</v>
      </c>
      <c r="T212" s="96" t="str">
        <f>IF(P212&gt;R212,R212-P212,"")</f>
        <v/>
      </c>
      <c r="U212" s="96">
        <f>IF(P212&gt;R212,"",R212-P212)</f>
        <v>1621438.7896703966</v>
      </c>
      <c r="W212" s="50">
        <v>16544063</v>
      </c>
      <c r="Y212" s="96" t="str">
        <f>IF(P212-W212&gt;0,W212-P212,"")</f>
        <v/>
      </c>
      <c r="Z212" s="96">
        <f>IF(P212-W212&gt;0,"",W212-P212)</f>
        <v>8900135</v>
      </c>
    </row>
    <row r="213" spans="1:26" ht="12.75" customHeight="1" x14ac:dyDescent="0.3">
      <c r="A213" s="48">
        <v>204</v>
      </c>
      <c r="B213" s="48" t="s">
        <v>267</v>
      </c>
      <c r="C213" s="28">
        <v>22689834</v>
      </c>
      <c r="D213" s="91"/>
      <c r="E213" s="28">
        <v>27502829</v>
      </c>
      <c r="G213" s="96" t="str">
        <f>IF($C213&gt;E213,E213-$C213,"")</f>
        <v/>
      </c>
      <c r="H213" s="96">
        <f>IF($C213&gt;E213,"",E213-$C213)</f>
        <v>4812995</v>
      </c>
      <c r="J213" s="28">
        <v>36040087</v>
      </c>
      <c r="L213" s="96" t="str">
        <f>IF($C213&gt;J213,J213-$C213,"")</f>
        <v/>
      </c>
      <c r="M213" s="96">
        <f>IF($C213&gt;J213,"",J213-$C213)</f>
        <v>13350253</v>
      </c>
      <c r="P213" s="50">
        <v>22689834</v>
      </c>
      <c r="R213" s="50">
        <v>24603902</v>
      </c>
      <c r="T213" s="96" t="str">
        <f>IF(P213&gt;R213,R213-P213,"")</f>
        <v/>
      </c>
      <c r="U213" s="96">
        <f>IF(P213&gt;R213,"",R213-P213)</f>
        <v>1914068</v>
      </c>
      <c r="W213" s="50">
        <v>24603902</v>
      </c>
      <c r="Y213" s="96" t="str">
        <f>IF(P213-W213&gt;0,W213-P213,"")</f>
        <v/>
      </c>
      <c r="Z213" s="96">
        <f>IF(P213-W213&gt;0,"",W213-P213)</f>
        <v>1914068</v>
      </c>
    </row>
    <row r="214" spans="1:26" ht="12.75" customHeight="1" x14ac:dyDescent="0.3">
      <c r="A214" s="48">
        <v>205</v>
      </c>
      <c r="B214" s="48" t="s">
        <v>268</v>
      </c>
      <c r="C214" s="28">
        <v>1412542</v>
      </c>
      <c r="D214" s="91"/>
      <c r="E214" s="28">
        <v>1712173</v>
      </c>
      <c r="G214" s="96" t="str">
        <f>IF($C214&gt;E214,E214-$C214,"")</f>
        <v/>
      </c>
      <c r="H214" s="96">
        <f>IF($C214&gt;E214,"",E214-$C214)</f>
        <v>299631</v>
      </c>
      <c r="J214" s="28">
        <v>2651477</v>
      </c>
      <c r="L214" s="96" t="str">
        <f>IF($C214&gt;J214,J214-$C214,"")</f>
        <v/>
      </c>
      <c r="M214" s="96">
        <f>IF($C214&gt;J214,"",J214-$C214)</f>
        <v>1238935</v>
      </c>
      <c r="P214" s="50">
        <v>1412542</v>
      </c>
      <c r="R214" s="50">
        <v>1712172.5194397338</v>
      </c>
      <c r="T214" s="96" t="str">
        <f>IF(P214&gt;R214,R214-P214,"")</f>
        <v/>
      </c>
      <c r="U214" s="96">
        <f>IF(P214&gt;R214,"",R214-P214)</f>
        <v>299630.51943973382</v>
      </c>
      <c r="W214" s="50">
        <v>1376307</v>
      </c>
      <c r="Y214" s="96">
        <f>IF(P214-W214&gt;0,W214-P214,"")</f>
        <v>-36235</v>
      </c>
      <c r="Z214" s="96" t="str">
        <f>IF(P214-W214&gt;0,"",W214-P214)</f>
        <v/>
      </c>
    </row>
    <row r="215" spans="1:26" ht="12.75" customHeight="1" x14ac:dyDescent="0.3">
      <c r="A215" s="48">
        <v>206</v>
      </c>
      <c r="B215" s="48" t="s">
        <v>269</v>
      </c>
      <c r="C215" s="28">
        <v>1055694</v>
      </c>
      <c r="D215" s="91"/>
      <c r="E215" s="28">
        <v>876111</v>
      </c>
      <c r="G215" s="96">
        <f>IF($C215&gt;E215,E215-$C215,"")</f>
        <v>-179583</v>
      </c>
      <c r="H215" s="96" t="str">
        <f>IF($C215&gt;E215,"",E215-$C215)</f>
        <v/>
      </c>
      <c r="J215" s="28">
        <v>752335</v>
      </c>
      <c r="L215" s="96">
        <f>IF($C215&gt;J215,J215-$C215,"")</f>
        <v>-303359</v>
      </c>
      <c r="M215" s="96" t="str">
        <f>IF($C215&gt;J215,"",J215-$C215)</f>
        <v/>
      </c>
      <c r="P215" s="50">
        <v>912653</v>
      </c>
      <c r="R215" s="50">
        <v>876111</v>
      </c>
      <c r="T215" s="96">
        <f>IF(P215&gt;R215,R215-P215,"")</f>
        <v>-36542</v>
      </c>
      <c r="U215" s="96" t="str">
        <f>IF(P215&gt;R215,"",R215-P215)</f>
        <v/>
      </c>
      <c r="W215" s="50">
        <v>752335</v>
      </c>
      <c r="Y215" s="96">
        <f>IF(P215-W215&gt;0,W215-P215,"")</f>
        <v>-160318</v>
      </c>
      <c r="Z215" s="96" t="str">
        <f>IF(P215-W215&gt;0,"",W215-P215)</f>
        <v/>
      </c>
    </row>
    <row r="216" spans="1:26" ht="12.75" customHeight="1" x14ac:dyDescent="0.3">
      <c r="A216" s="48">
        <v>207</v>
      </c>
      <c r="B216" s="48" t="s">
        <v>270</v>
      </c>
      <c r="C216" s="28">
        <v>135179915</v>
      </c>
      <c r="D216" s="91"/>
      <c r="E216" s="28">
        <v>163854443</v>
      </c>
      <c r="G216" s="96" t="str">
        <f>IF($C216&gt;E216,E216-$C216,"")</f>
        <v/>
      </c>
      <c r="H216" s="96">
        <f>IF($C216&gt;E216,"",E216-$C216)</f>
        <v>28674528</v>
      </c>
      <c r="J216" s="28">
        <v>273809189</v>
      </c>
      <c r="L216" s="96" t="str">
        <f>IF($C216&gt;J216,J216-$C216,"")</f>
        <v/>
      </c>
      <c r="M216" s="96">
        <f>IF($C216&gt;J216,"",J216-$C216)</f>
        <v>138629274</v>
      </c>
      <c r="P216" s="50">
        <v>135179915</v>
      </c>
      <c r="R216" s="50">
        <v>163854442.56515002</v>
      </c>
      <c r="T216" s="96" t="str">
        <f>IF(P216&gt;R216,R216-P216,"")</f>
        <v/>
      </c>
      <c r="U216" s="96">
        <f>IF(P216&gt;R216,"",R216-P216)</f>
        <v>28674527.565150023</v>
      </c>
      <c r="W216" s="50">
        <v>140803316</v>
      </c>
      <c r="Y216" s="96" t="str">
        <f>IF(P216-W216&gt;0,W216-P216,"")</f>
        <v/>
      </c>
      <c r="Z216" s="96">
        <f>IF(P216-W216&gt;0,"",W216-P216)</f>
        <v>5623401</v>
      </c>
    </row>
    <row r="217" spans="1:26" ht="12.75" customHeight="1" x14ac:dyDescent="0.3">
      <c r="A217" s="48">
        <v>208</v>
      </c>
      <c r="B217" s="48" t="s">
        <v>271</v>
      </c>
      <c r="C217" s="28">
        <v>19824201</v>
      </c>
      <c r="D217" s="91"/>
      <c r="E217" s="28">
        <v>18963090</v>
      </c>
      <c r="G217" s="96">
        <f>IF($C217&gt;E217,E217-$C217,"")</f>
        <v>-861111</v>
      </c>
      <c r="H217" s="96" t="str">
        <f>IF($C217&gt;E217,"",E217-$C217)</f>
        <v/>
      </c>
      <c r="J217" s="28">
        <v>16283999</v>
      </c>
      <c r="L217" s="96">
        <f>IF($C217&gt;J217,J217-$C217,"")</f>
        <v>-3540202</v>
      </c>
      <c r="M217" s="96" t="str">
        <f>IF($C217&gt;J217,"",J217-$C217)</f>
        <v/>
      </c>
      <c r="P217" s="50">
        <v>18859736</v>
      </c>
      <c r="R217" s="50">
        <v>18680852</v>
      </c>
      <c r="T217" s="96">
        <f>IF(P217&gt;R217,R217-P217,"")</f>
        <v>-178884</v>
      </c>
      <c r="U217" s="96" t="str">
        <f>IF(P217&gt;R217,"",R217-P217)</f>
        <v/>
      </c>
      <c r="W217" s="50">
        <v>16283999</v>
      </c>
      <c r="Y217" s="96">
        <f>IF(P217-W217&gt;0,W217-P217,"")</f>
        <v>-2575737</v>
      </c>
      <c r="Z217" s="96" t="str">
        <f>IF(P217-W217&gt;0,"",W217-P217)</f>
        <v/>
      </c>
    </row>
    <row r="218" spans="1:26" ht="12.75" customHeight="1" x14ac:dyDescent="0.3">
      <c r="A218" s="48">
        <v>209</v>
      </c>
      <c r="B218" s="48" t="s">
        <v>272</v>
      </c>
      <c r="C218" s="28">
        <v>7504548</v>
      </c>
      <c r="D218" s="91"/>
      <c r="E218" s="28">
        <v>6227962</v>
      </c>
      <c r="G218" s="96">
        <f>IF($C218&gt;E218,E218-$C218,"")</f>
        <v>-1276586</v>
      </c>
      <c r="H218" s="96" t="str">
        <f>IF($C218&gt;E218,"",E218-$C218)</f>
        <v/>
      </c>
      <c r="J218" s="28">
        <v>5348080</v>
      </c>
      <c r="L218" s="96">
        <f>IF($C218&gt;J218,J218-$C218,"")</f>
        <v>-2156468</v>
      </c>
      <c r="M218" s="96" t="str">
        <f>IF($C218&gt;J218,"",J218-$C218)</f>
        <v/>
      </c>
      <c r="P218" s="50">
        <v>6996597</v>
      </c>
      <c r="R218" s="50">
        <v>6227962</v>
      </c>
      <c r="T218" s="96">
        <f>IF(P218&gt;R218,R218-P218,"")</f>
        <v>-768635</v>
      </c>
      <c r="U218" s="96" t="str">
        <f>IF(P218&gt;R218,"",R218-P218)</f>
        <v/>
      </c>
      <c r="W218" s="50">
        <v>5348080</v>
      </c>
      <c r="Y218" s="96">
        <f>IF(P218-W218&gt;0,W218-P218,"")</f>
        <v>-1648517</v>
      </c>
      <c r="Z218" s="96" t="str">
        <f>IF(P218-W218&gt;0,"",W218-P218)</f>
        <v/>
      </c>
    </row>
    <row r="219" spans="1:26" ht="12.75" customHeight="1" x14ac:dyDescent="0.3">
      <c r="A219" s="48">
        <v>210</v>
      </c>
      <c r="B219" s="48" t="s">
        <v>273</v>
      </c>
      <c r="C219" s="28">
        <v>34539531</v>
      </c>
      <c r="D219" s="91"/>
      <c r="E219" s="28">
        <v>31275549</v>
      </c>
      <c r="G219" s="96">
        <f>IF($C219&gt;E219,E219-$C219,"")</f>
        <v>-3263982</v>
      </c>
      <c r="H219" s="96" t="str">
        <f>IF($C219&gt;E219,"",E219-$C219)</f>
        <v/>
      </c>
      <c r="J219" s="28">
        <v>26856964</v>
      </c>
      <c r="L219" s="96">
        <f>IF($C219&gt;J219,J219-$C219,"")</f>
        <v>-7682567</v>
      </c>
      <c r="M219" s="96" t="str">
        <f>IF($C219&gt;J219,"",J219-$C219)</f>
        <v/>
      </c>
      <c r="P219" s="50">
        <v>33781273</v>
      </c>
      <c r="R219" s="50">
        <v>31275549</v>
      </c>
      <c r="T219" s="96">
        <f>IF(P219&gt;R219,R219-P219,"")</f>
        <v>-2505724</v>
      </c>
      <c r="U219" s="96" t="str">
        <f>IF(P219&gt;R219,"",R219-P219)</f>
        <v/>
      </c>
      <c r="W219" s="50">
        <v>26856964</v>
      </c>
      <c r="Y219" s="96">
        <f>IF(P219-W219&gt;0,W219-P219,"")</f>
        <v>-6924309</v>
      </c>
      <c r="Z219" s="96" t="str">
        <f>IF(P219-W219&gt;0,"",W219-P219)</f>
        <v/>
      </c>
    </row>
    <row r="220" spans="1:26" ht="12.75" customHeight="1" x14ac:dyDescent="0.3">
      <c r="A220" s="48">
        <v>211</v>
      </c>
      <c r="B220" s="48" t="s">
        <v>274</v>
      </c>
      <c r="C220" s="28">
        <v>51257621</v>
      </c>
      <c r="D220" s="91"/>
      <c r="E220" s="28">
        <v>53231933</v>
      </c>
      <c r="G220" s="96" t="str">
        <f>IF($C220&gt;E220,E220-$C220,"")</f>
        <v/>
      </c>
      <c r="H220" s="96">
        <f>IF($C220&gt;E220,"",E220-$C220)</f>
        <v>1974312</v>
      </c>
      <c r="J220" s="28">
        <v>45711367</v>
      </c>
      <c r="L220" s="96">
        <f>IF($C220&gt;J220,J220-$C220,"")</f>
        <v>-5546254</v>
      </c>
      <c r="M220" s="96" t="str">
        <f>IF($C220&gt;J220,"",J220-$C220)</f>
        <v/>
      </c>
      <c r="P220" s="50">
        <v>50810421</v>
      </c>
      <c r="R220" s="50">
        <v>51293318</v>
      </c>
      <c r="T220" s="96" t="str">
        <f>IF(P220&gt;R220,R220-P220,"")</f>
        <v/>
      </c>
      <c r="U220" s="96">
        <f>IF(P220&gt;R220,"",R220-P220)</f>
        <v>482897</v>
      </c>
      <c r="W220" s="50">
        <v>45711367</v>
      </c>
      <c r="Y220" s="96">
        <f>IF(P220-W220&gt;0,W220-P220,"")</f>
        <v>-5099054</v>
      </c>
      <c r="Z220" s="96" t="str">
        <f>IF(P220-W220&gt;0,"",W220-P220)</f>
        <v/>
      </c>
    </row>
    <row r="221" spans="1:26" ht="12.75" customHeight="1" x14ac:dyDescent="0.3">
      <c r="A221" s="48">
        <v>212</v>
      </c>
      <c r="B221" s="48" t="s">
        <v>275</v>
      </c>
      <c r="C221" s="28">
        <v>44553179</v>
      </c>
      <c r="D221" s="91"/>
      <c r="E221" s="28">
        <v>36974312</v>
      </c>
      <c r="G221" s="96">
        <f>IF($C221&gt;E221,E221-$C221,"")</f>
        <v>-7578867</v>
      </c>
      <c r="H221" s="96" t="str">
        <f>IF($C221&gt;E221,"",E221-$C221)</f>
        <v/>
      </c>
      <c r="J221" s="28">
        <v>31750610</v>
      </c>
      <c r="L221" s="96">
        <f>IF($C221&gt;J221,J221-$C221,"")</f>
        <v>-12802569</v>
      </c>
      <c r="M221" s="96" t="str">
        <f>IF($C221&gt;J221,"",J221-$C221)</f>
        <v/>
      </c>
      <c r="P221" s="50">
        <v>40164984</v>
      </c>
      <c r="R221" s="50">
        <v>36974312</v>
      </c>
      <c r="T221" s="96">
        <f>IF(P221&gt;R221,R221-P221,"")</f>
        <v>-3190672</v>
      </c>
      <c r="U221" s="96" t="str">
        <f>IF(P221&gt;R221,"",R221-P221)</f>
        <v/>
      </c>
      <c r="W221" s="50">
        <v>31750610</v>
      </c>
      <c r="Y221" s="96">
        <f>IF(P221-W221&gt;0,W221-P221,"")</f>
        <v>-8414374</v>
      </c>
      <c r="Z221" s="96" t="str">
        <f>IF(P221-W221&gt;0,"",W221-P221)</f>
        <v/>
      </c>
    </row>
    <row r="222" spans="1:26" ht="12.75" customHeight="1" x14ac:dyDescent="0.3">
      <c r="A222" s="48">
        <v>213</v>
      </c>
      <c r="B222" s="48" t="s">
        <v>276</v>
      </c>
      <c r="C222" s="28">
        <v>27154547</v>
      </c>
      <c r="D222" s="91"/>
      <c r="E222" s="28">
        <v>27821177</v>
      </c>
      <c r="G222" s="96" t="str">
        <f>IF($C222&gt;E222,E222-$C222,"")</f>
        <v/>
      </c>
      <c r="H222" s="96">
        <f>IF($C222&gt;E222,"",E222-$C222)</f>
        <v>666630</v>
      </c>
      <c r="J222" s="28">
        <v>23890623</v>
      </c>
      <c r="L222" s="96">
        <f>IF($C222&gt;J222,J222-$C222,"")</f>
        <v>-3263924</v>
      </c>
      <c r="M222" s="96" t="str">
        <f>IF($C222&gt;J222,"",J222-$C222)</f>
        <v/>
      </c>
      <c r="P222" s="50">
        <v>27154547</v>
      </c>
      <c r="R222" s="50">
        <v>27209718</v>
      </c>
      <c r="T222" s="96" t="str">
        <f>IF(P222&gt;R222,R222-P222,"")</f>
        <v/>
      </c>
      <c r="U222" s="96">
        <f>IF(P222&gt;R222,"",R222-P222)</f>
        <v>55171</v>
      </c>
      <c r="W222" s="50">
        <v>23890623</v>
      </c>
      <c r="Y222" s="96">
        <f>IF(P222-W222&gt;0,W222-P222,"")</f>
        <v>-3263924</v>
      </c>
      <c r="Z222" s="96" t="str">
        <f>IF(P222-W222&gt;0,"",W222-P222)</f>
        <v/>
      </c>
    </row>
    <row r="223" spans="1:26" ht="12.75" customHeight="1" x14ac:dyDescent="0.3">
      <c r="A223" s="48">
        <v>214</v>
      </c>
      <c r="B223" s="48" t="s">
        <v>277</v>
      </c>
      <c r="C223" s="28">
        <v>20937801</v>
      </c>
      <c r="D223" s="91"/>
      <c r="E223" s="28">
        <v>17376107</v>
      </c>
      <c r="G223" s="96">
        <f>IF($C223&gt;E223,E223-$C223,"")</f>
        <v>-3561694</v>
      </c>
      <c r="H223" s="96" t="str">
        <f>IF($C223&gt;E223,"",E223-$C223)</f>
        <v/>
      </c>
      <c r="J223" s="28">
        <v>14921224</v>
      </c>
      <c r="L223" s="96">
        <f>IF($C223&gt;J223,J223-$C223,"")</f>
        <v>-6016577</v>
      </c>
      <c r="M223" s="96" t="str">
        <f>IF($C223&gt;J223,"",J223-$C223)</f>
        <v/>
      </c>
      <c r="P223" s="50">
        <v>17838727</v>
      </c>
      <c r="R223" s="50">
        <v>17376107</v>
      </c>
      <c r="T223" s="96">
        <f>IF(P223&gt;R223,R223-P223,"")</f>
        <v>-462620</v>
      </c>
      <c r="U223" s="96" t="str">
        <f>IF(P223&gt;R223,"",R223-P223)</f>
        <v/>
      </c>
      <c r="W223" s="50">
        <v>14921224</v>
      </c>
      <c r="Y223" s="96">
        <f>IF(P223-W223&gt;0,W223-P223,"")</f>
        <v>-2917503</v>
      </c>
      <c r="Z223" s="96" t="str">
        <f>IF(P223-W223&gt;0,"",W223-P223)</f>
        <v/>
      </c>
    </row>
    <row r="224" spans="1:26" ht="12.75" customHeight="1" x14ac:dyDescent="0.3">
      <c r="A224" s="48">
        <v>215</v>
      </c>
      <c r="B224" s="48" t="s">
        <v>278</v>
      </c>
      <c r="C224" s="28">
        <v>4946174</v>
      </c>
      <c r="D224" s="91"/>
      <c r="E224" s="28">
        <v>4104789</v>
      </c>
      <c r="G224" s="96">
        <f>IF($C224&gt;E224,E224-$C224,"")</f>
        <v>-841385</v>
      </c>
      <c r="H224" s="96" t="str">
        <f>IF($C224&gt;E224,"",E224-$C224)</f>
        <v/>
      </c>
      <c r="J224" s="28">
        <v>3524867</v>
      </c>
      <c r="L224" s="96">
        <f>IF($C224&gt;J224,J224-$C224,"")</f>
        <v>-1421307</v>
      </c>
      <c r="M224" s="96" t="str">
        <f>IF($C224&gt;J224,"",J224-$C224)</f>
        <v/>
      </c>
      <c r="P224" s="50">
        <v>4230428</v>
      </c>
      <c r="R224" s="50">
        <v>4104789</v>
      </c>
      <c r="T224" s="96">
        <f>IF(P224&gt;R224,R224-P224,"")</f>
        <v>-125639</v>
      </c>
      <c r="U224" s="96" t="str">
        <f>IF(P224&gt;R224,"",R224-P224)</f>
        <v/>
      </c>
      <c r="W224" s="50">
        <v>3524867</v>
      </c>
      <c r="Y224" s="96">
        <f>IF(P224-W224&gt;0,W224-P224,"")</f>
        <v>-705561</v>
      </c>
      <c r="Z224" s="96" t="str">
        <f>IF(P224-W224&gt;0,"",W224-P224)</f>
        <v/>
      </c>
    </row>
    <row r="225" spans="1:26" ht="12.75" customHeight="1" x14ac:dyDescent="0.3">
      <c r="A225" s="48">
        <v>216</v>
      </c>
      <c r="B225" s="48" t="s">
        <v>279</v>
      </c>
      <c r="C225" s="28">
        <v>3847883</v>
      </c>
      <c r="D225" s="91"/>
      <c r="E225" s="28">
        <v>3310696</v>
      </c>
      <c r="G225" s="96">
        <f>IF($C225&gt;E225,E225-$C225,"")</f>
        <v>-537187</v>
      </c>
      <c r="H225" s="96" t="str">
        <f>IF($C225&gt;E225,"",E225-$C225)</f>
        <v/>
      </c>
      <c r="J225" s="28">
        <v>2842964</v>
      </c>
      <c r="L225" s="96">
        <f>IF($C225&gt;J225,J225-$C225,"")</f>
        <v>-1004919</v>
      </c>
      <c r="M225" s="96" t="str">
        <f>IF($C225&gt;J225,"",J225-$C225)</f>
        <v/>
      </c>
      <c r="P225" s="50">
        <v>3644939</v>
      </c>
      <c r="R225" s="50">
        <v>3310696</v>
      </c>
      <c r="T225" s="96">
        <f>IF(P225&gt;R225,R225-P225,"")</f>
        <v>-334243</v>
      </c>
      <c r="U225" s="96" t="str">
        <f>IF(P225&gt;R225,"",R225-P225)</f>
        <v/>
      </c>
      <c r="W225" s="50">
        <v>2842964</v>
      </c>
      <c r="Y225" s="96">
        <f>IF(P225-W225&gt;0,W225-P225,"")</f>
        <v>-801975</v>
      </c>
      <c r="Z225" s="96" t="str">
        <f>IF(P225-W225&gt;0,"",W225-P225)</f>
        <v/>
      </c>
    </row>
    <row r="226" spans="1:26" ht="12.75" customHeight="1" x14ac:dyDescent="0.3">
      <c r="A226" s="48">
        <v>217</v>
      </c>
      <c r="B226" s="48" t="s">
        <v>280</v>
      </c>
      <c r="C226" s="28">
        <v>26209972</v>
      </c>
      <c r="D226" s="91"/>
      <c r="E226" s="28">
        <v>31333181</v>
      </c>
      <c r="G226" s="96" t="str">
        <f>IF($C226&gt;E226,E226-$C226,"")</f>
        <v/>
      </c>
      <c r="H226" s="96">
        <f>IF($C226&gt;E226,"",E226-$C226)</f>
        <v>5123209</v>
      </c>
      <c r="J226" s="28">
        <v>26906453</v>
      </c>
      <c r="L226" s="96" t="str">
        <f>IF($C226&gt;J226,J226-$C226,"")</f>
        <v/>
      </c>
      <c r="M226" s="96">
        <f>IF($C226&gt;J226,"",J226-$C226)</f>
        <v>696481</v>
      </c>
      <c r="P226" s="50">
        <v>25457803</v>
      </c>
      <c r="R226" s="50">
        <v>25705978</v>
      </c>
      <c r="T226" s="96" t="str">
        <f>IF(P226&gt;R226,R226-P226,"")</f>
        <v/>
      </c>
      <c r="U226" s="96">
        <f>IF(P226&gt;R226,"",R226-P226)</f>
        <v>248175</v>
      </c>
      <c r="W226" s="50">
        <v>25457803</v>
      </c>
      <c r="Y226" s="96" t="str">
        <f>IF(P226-W226&gt;0,W226-P226,"")</f>
        <v/>
      </c>
      <c r="Z226" s="96">
        <f>IF(P226-W226&gt;0,"",W226-P226)</f>
        <v>0</v>
      </c>
    </row>
    <row r="227" spans="1:26" ht="12.75" customHeight="1" x14ac:dyDescent="0.3">
      <c r="A227" s="48">
        <v>218</v>
      </c>
      <c r="B227" s="48" t="s">
        <v>281</v>
      </c>
      <c r="C227" s="28">
        <v>26702070</v>
      </c>
      <c r="D227" s="91"/>
      <c r="E227" s="28">
        <v>22191297</v>
      </c>
      <c r="G227" s="96">
        <f>IF($C227&gt;E227,E227-$C227,"")</f>
        <v>-4510773</v>
      </c>
      <c r="H227" s="96" t="str">
        <f>IF($C227&gt;E227,"",E227-$C227)</f>
        <v/>
      </c>
      <c r="J227" s="28">
        <v>19056128</v>
      </c>
      <c r="L227" s="96">
        <f>IF($C227&gt;J227,J227-$C227,"")</f>
        <v>-7645942</v>
      </c>
      <c r="M227" s="96" t="str">
        <f>IF($C227&gt;J227,"",J227-$C227)</f>
        <v/>
      </c>
      <c r="P227" s="50">
        <v>25449121</v>
      </c>
      <c r="R227" s="50">
        <v>22191297</v>
      </c>
      <c r="T227" s="96">
        <f>IF(P227&gt;R227,R227-P227,"")</f>
        <v>-3257824</v>
      </c>
      <c r="U227" s="96" t="str">
        <f>IF(P227&gt;R227,"",R227-P227)</f>
        <v/>
      </c>
      <c r="W227" s="50">
        <v>19056128</v>
      </c>
      <c r="Y227" s="96">
        <f>IF(P227-W227&gt;0,W227-P227,"")</f>
        <v>-6392993</v>
      </c>
      <c r="Z227" s="96" t="str">
        <f>IF(P227-W227&gt;0,"",W227-P227)</f>
        <v/>
      </c>
    </row>
    <row r="228" spans="1:26" ht="12.75" customHeight="1" x14ac:dyDescent="0.3">
      <c r="A228" s="48">
        <v>219</v>
      </c>
      <c r="B228" s="48" t="s">
        <v>282</v>
      </c>
      <c r="C228" s="28">
        <v>23331145</v>
      </c>
      <c r="D228" s="91"/>
      <c r="E228" s="28">
        <v>28280176</v>
      </c>
      <c r="G228" s="96" t="str">
        <f>IF($C228&gt;E228,E228-$C228,"")</f>
        <v/>
      </c>
      <c r="H228" s="96">
        <f>IF($C228&gt;E228,"",E228-$C228)</f>
        <v>4949031</v>
      </c>
      <c r="J228" s="28">
        <v>24660073</v>
      </c>
      <c r="L228" s="96" t="str">
        <f>IF($C228&gt;J228,J228-$C228,"")</f>
        <v/>
      </c>
      <c r="M228" s="96">
        <f>IF($C228&gt;J228,"",J228-$C228)</f>
        <v>1328928</v>
      </c>
      <c r="P228" s="50">
        <v>23331145</v>
      </c>
      <c r="R228" s="50">
        <v>23795640</v>
      </c>
      <c r="T228" s="96" t="str">
        <f>IF(P228&gt;R228,R228-P228,"")</f>
        <v/>
      </c>
      <c r="U228" s="96">
        <f>IF(P228&gt;R228,"",R228-P228)</f>
        <v>464495</v>
      </c>
      <c r="W228" s="50">
        <v>23571596</v>
      </c>
      <c r="Y228" s="96" t="str">
        <f>IF(P228-W228&gt;0,W228-P228,"")</f>
        <v/>
      </c>
      <c r="Z228" s="96">
        <f>IF(P228-W228&gt;0,"",W228-P228)</f>
        <v>240451</v>
      </c>
    </row>
    <row r="229" spans="1:26" ht="12.75" customHeight="1" x14ac:dyDescent="0.3">
      <c r="A229" s="48">
        <v>220</v>
      </c>
      <c r="B229" s="48" t="s">
        <v>283</v>
      </c>
      <c r="C229" s="28">
        <v>51341460</v>
      </c>
      <c r="D229" s="91"/>
      <c r="E229" s="28">
        <v>45419235</v>
      </c>
      <c r="G229" s="96">
        <f>IF($C229&gt;E229,E229-$C229,"")</f>
        <v>-5922225</v>
      </c>
      <c r="H229" s="96" t="str">
        <f>IF($C229&gt;E229,"",E229-$C229)</f>
        <v/>
      </c>
      <c r="J229" s="28">
        <v>39002441</v>
      </c>
      <c r="L229" s="96">
        <f>IF($C229&gt;J229,J229-$C229,"")</f>
        <v>-12339019</v>
      </c>
      <c r="M229" s="96" t="str">
        <f>IF($C229&gt;J229,"",J229-$C229)</f>
        <v/>
      </c>
      <c r="P229" s="50">
        <v>42966877</v>
      </c>
      <c r="R229" s="50">
        <v>42557240</v>
      </c>
      <c r="T229" s="96">
        <f>IF(P229&gt;R229,R229-P229,"")</f>
        <v>-409637</v>
      </c>
      <c r="U229" s="96" t="str">
        <f>IF(P229&gt;R229,"",R229-P229)</f>
        <v/>
      </c>
      <c r="W229" s="50">
        <v>39002441</v>
      </c>
      <c r="Y229" s="96">
        <f>IF(P229-W229&gt;0,W229-P229,"")</f>
        <v>-3964436</v>
      </c>
      <c r="Z229" s="96" t="str">
        <f>IF(P229-W229&gt;0,"",W229-P229)</f>
        <v/>
      </c>
    </row>
    <row r="230" spans="1:26" ht="12.75" customHeight="1" x14ac:dyDescent="0.3">
      <c r="A230" s="48">
        <v>221</v>
      </c>
      <c r="B230" s="48" t="s">
        <v>284</v>
      </c>
      <c r="C230" s="28">
        <v>8428950</v>
      </c>
      <c r="D230" s="91"/>
      <c r="E230" s="28">
        <v>10216909</v>
      </c>
      <c r="G230" s="96" t="str">
        <f>IF($C230&gt;E230,E230-$C230,"")</f>
        <v/>
      </c>
      <c r="H230" s="96">
        <f>IF($C230&gt;E230,"",E230-$C230)</f>
        <v>1787959</v>
      </c>
      <c r="J230" s="28">
        <v>16859714</v>
      </c>
      <c r="L230" s="96" t="str">
        <f>IF($C230&gt;J230,J230-$C230,"")</f>
        <v/>
      </c>
      <c r="M230" s="96">
        <f>IF($C230&gt;J230,"",J230-$C230)</f>
        <v>8430764</v>
      </c>
      <c r="P230" s="50">
        <v>8428950</v>
      </c>
      <c r="R230" s="50">
        <v>10216909</v>
      </c>
      <c r="T230" s="96" t="str">
        <f>IF(P230&gt;R230,R230-P230,"")</f>
        <v/>
      </c>
      <c r="U230" s="96">
        <f>IF(P230&gt;R230,"",R230-P230)</f>
        <v>1787959</v>
      </c>
      <c r="W230" s="50">
        <v>9076304</v>
      </c>
      <c r="Y230" s="96" t="str">
        <f>IF(P230-W230&gt;0,W230-P230,"")</f>
        <v/>
      </c>
      <c r="Z230" s="96">
        <f>IF(P230-W230&gt;0,"",W230-P230)</f>
        <v>647354</v>
      </c>
    </row>
    <row r="231" spans="1:26" ht="12.75" customHeight="1" x14ac:dyDescent="0.3">
      <c r="A231" s="48">
        <v>222</v>
      </c>
      <c r="B231" s="48" t="s">
        <v>285</v>
      </c>
      <c r="C231" s="28">
        <v>2316166</v>
      </c>
      <c r="D231" s="91"/>
      <c r="E231" s="28">
        <v>1922167</v>
      </c>
      <c r="G231" s="96">
        <f>IF($C231&gt;E231,E231-$C231,"")</f>
        <v>-393999</v>
      </c>
      <c r="H231" s="96" t="str">
        <f>IF($C231&gt;E231,"",E231-$C231)</f>
        <v/>
      </c>
      <c r="J231" s="28">
        <v>1650605</v>
      </c>
      <c r="L231" s="96">
        <f>IF($C231&gt;J231,J231-$C231,"")</f>
        <v>-665561</v>
      </c>
      <c r="M231" s="96" t="str">
        <f>IF($C231&gt;J231,"",J231-$C231)</f>
        <v/>
      </c>
      <c r="P231" s="50">
        <v>2078918</v>
      </c>
      <c r="R231" s="50">
        <v>1922167</v>
      </c>
      <c r="T231" s="96">
        <f>IF(P231&gt;R231,R231-P231,"")</f>
        <v>-156751</v>
      </c>
      <c r="U231" s="96" t="str">
        <f>IF(P231&gt;R231,"",R231-P231)</f>
        <v/>
      </c>
      <c r="W231" s="50">
        <v>1650605</v>
      </c>
      <c r="Y231" s="96">
        <f>IF(P231-W231&gt;0,W231-P231,"")</f>
        <v>-428313</v>
      </c>
      <c r="Z231" s="96" t="str">
        <f>IF(P231-W231&gt;0,"",W231-P231)</f>
        <v/>
      </c>
    </row>
    <row r="232" spans="1:26" ht="12.75" customHeight="1" x14ac:dyDescent="0.3">
      <c r="A232" s="48">
        <v>223</v>
      </c>
      <c r="B232" s="48" t="s">
        <v>286</v>
      </c>
      <c r="C232" s="28">
        <v>5696824</v>
      </c>
      <c r="D232" s="91"/>
      <c r="E232" s="28">
        <v>4727747</v>
      </c>
      <c r="G232" s="96">
        <f>IF($C232&gt;E232,E232-$C232,"")</f>
        <v>-969077</v>
      </c>
      <c r="H232" s="96" t="str">
        <f>IF($C232&gt;E232,"",E232-$C232)</f>
        <v/>
      </c>
      <c r="J232" s="28">
        <v>4059815</v>
      </c>
      <c r="L232" s="96">
        <f>IF($C232&gt;J232,J232-$C232,"")</f>
        <v>-1637009</v>
      </c>
      <c r="M232" s="96" t="str">
        <f>IF($C232&gt;J232,"",J232-$C232)</f>
        <v/>
      </c>
      <c r="P232" s="50">
        <v>5040138</v>
      </c>
      <c r="R232" s="50">
        <v>4727747</v>
      </c>
      <c r="T232" s="96">
        <f>IF(P232&gt;R232,R232-P232,"")</f>
        <v>-312391</v>
      </c>
      <c r="U232" s="96" t="str">
        <f>IF(P232&gt;R232,"",R232-P232)</f>
        <v/>
      </c>
      <c r="W232" s="50">
        <v>4059815</v>
      </c>
      <c r="Y232" s="96">
        <f>IF(P232-W232&gt;0,W232-P232,"")</f>
        <v>-980323</v>
      </c>
      <c r="Z232" s="96" t="str">
        <f>IF(P232-W232&gt;0,"",W232-P232)</f>
        <v/>
      </c>
    </row>
    <row r="233" spans="1:26" ht="12.75" customHeight="1" x14ac:dyDescent="0.3">
      <c r="A233" s="48">
        <v>224</v>
      </c>
      <c r="B233" s="48" t="s">
        <v>287</v>
      </c>
      <c r="C233" s="28">
        <v>5322273</v>
      </c>
      <c r="D233" s="91"/>
      <c r="E233" s="28">
        <v>6451241</v>
      </c>
      <c r="G233" s="96" t="str">
        <f>IF($C233&gt;E233,E233-$C233,"")</f>
        <v/>
      </c>
      <c r="H233" s="96">
        <f>IF($C233&gt;E233,"",E233-$C233)</f>
        <v>1128968</v>
      </c>
      <c r="J233" s="28">
        <v>21113858</v>
      </c>
      <c r="L233" s="96" t="str">
        <f>IF($C233&gt;J233,J233-$C233,"")</f>
        <v/>
      </c>
      <c r="M233" s="96">
        <f>IF($C233&gt;J233,"",J233-$C233)</f>
        <v>15791585</v>
      </c>
      <c r="P233" s="50">
        <v>5322273</v>
      </c>
      <c r="R233" s="50">
        <v>6451240.5108346418</v>
      </c>
      <c r="T233" s="96" t="str">
        <f>IF(P233&gt;R233,R233-P233,"")</f>
        <v/>
      </c>
      <c r="U233" s="96">
        <f>IF(P233&gt;R233,"",R233-P233)</f>
        <v>1128967.5108346418</v>
      </c>
      <c r="W233" s="50">
        <v>21113858</v>
      </c>
      <c r="Y233" s="96" t="str">
        <f>IF(P233-W233&gt;0,W233-P233,"")</f>
        <v/>
      </c>
      <c r="Z233" s="96">
        <f>IF(P233-W233&gt;0,"",W233-P233)</f>
        <v>15791585</v>
      </c>
    </row>
    <row r="234" spans="1:26" ht="12.75" customHeight="1" x14ac:dyDescent="0.3">
      <c r="A234" s="48">
        <v>225</v>
      </c>
      <c r="B234" s="48" t="s">
        <v>288</v>
      </c>
      <c r="C234" s="28">
        <v>1639083</v>
      </c>
      <c r="D234" s="91"/>
      <c r="E234" s="28">
        <v>1986767</v>
      </c>
      <c r="G234" s="96" t="str">
        <f>IF($C234&gt;E234,E234-$C234,"")</f>
        <v/>
      </c>
      <c r="H234" s="96">
        <f>IF($C234&gt;E234,"",E234-$C234)</f>
        <v>347684</v>
      </c>
      <c r="J234" s="28">
        <v>2881480</v>
      </c>
      <c r="L234" s="96" t="str">
        <f>IF($C234&gt;J234,J234-$C234,"")</f>
        <v/>
      </c>
      <c r="M234" s="96">
        <f>IF($C234&gt;J234,"",J234-$C234)</f>
        <v>1242397</v>
      </c>
      <c r="P234" s="50">
        <v>1639083</v>
      </c>
      <c r="R234" s="50">
        <v>1643047</v>
      </c>
      <c r="T234" s="96" t="str">
        <f>IF(P234&gt;R234,R234-P234,"")</f>
        <v/>
      </c>
      <c r="U234" s="96">
        <f>IF(P234&gt;R234,"",R234-P234)</f>
        <v>3964</v>
      </c>
      <c r="W234" s="50">
        <v>1643047</v>
      </c>
      <c r="Y234" s="96" t="str">
        <f>IF(P234-W234&gt;0,W234-P234,"")</f>
        <v/>
      </c>
      <c r="Z234" s="96">
        <f>IF(P234-W234&gt;0,"",W234-P234)</f>
        <v>3964</v>
      </c>
    </row>
    <row r="235" spans="1:26" ht="12.75" customHeight="1" x14ac:dyDescent="0.3">
      <c r="A235" s="48">
        <v>226</v>
      </c>
      <c r="B235" s="48" t="s">
        <v>289</v>
      </c>
      <c r="C235" s="28">
        <v>15339999</v>
      </c>
      <c r="D235" s="91"/>
      <c r="E235" s="28">
        <v>12730537</v>
      </c>
      <c r="G235" s="96">
        <f>IF($C235&gt;E235,E235-$C235,"")</f>
        <v>-2609462</v>
      </c>
      <c r="H235" s="96" t="str">
        <f>IF($C235&gt;E235,"",E235-$C235)</f>
        <v/>
      </c>
      <c r="J235" s="28">
        <v>10931977</v>
      </c>
      <c r="L235" s="96">
        <f>IF($C235&gt;J235,J235-$C235,"")</f>
        <v>-4408022</v>
      </c>
      <c r="M235" s="96" t="str">
        <f>IF($C235&gt;J235,"",J235-$C235)</f>
        <v/>
      </c>
      <c r="P235" s="50">
        <v>13767626</v>
      </c>
      <c r="R235" s="50">
        <v>12730537</v>
      </c>
      <c r="T235" s="96">
        <f>IF(P235&gt;R235,R235-P235,"")</f>
        <v>-1037089</v>
      </c>
      <c r="U235" s="96" t="str">
        <f>IF(P235&gt;R235,"",R235-P235)</f>
        <v/>
      </c>
      <c r="W235" s="50">
        <v>10931977</v>
      </c>
      <c r="Y235" s="96">
        <f>IF(P235-W235&gt;0,W235-P235,"")</f>
        <v>-2835649</v>
      </c>
      <c r="Z235" s="96" t="str">
        <f>IF(P235-W235&gt;0,"",W235-P235)</f>
        <v/>
      </c>
    </row>
    <row r="236" spans="1:26" ht="12.75" customHeight="1" x14ac:dyDescent="0.3">
      <c r="A236" s="48">
        <v>227</v>
      </c>
      <c r="B236" s="48" t="s">
        <v>290</v>
      </c>
      <c r="C236" s="28">
        <v>10529441</v>
      </c>
      <c r="D236" s="91"/>
      <c r="E236" s="28">
        <v>8738295</v>
      </c>
      <c r="G236" s="96">
        <f>IF($C236&gt;E236,E236-$C236,"")</f>
        <v>-1791146</v>
      </c>
      <c r="H236" s="96" t="str">
        <f>IF($C236&gt;E236,"",E236-$C236)</f>
        <v/>
      </c>
      <c r="J236" s="28">
        <v>7503756</v>
      </c>
      <c r="L236" s="96">
        <f>IF($C236&gt;J236,J236-$C236,"")</f>
        <v>-3025685</v>
      </c>
      <c r="M236" s="96" t="str">
        <f>IF($C236&gt;J236,"",J236-$C236)</f>
        <v/>
      </c>
      <c r="P236" s="50">
        <v>9701719</v>
      </c>
      <c r="R236" s="50">
        <v>8738295</v>
      </c>
      <c r="T236" s="96">
        <f>IF(P236&gt;R236,R236-P236,"")</f>
        <v>-963424</v>
      </c>
      <c r="U236" s="96" t="str">
        <f>IF(P236&gt;R236,"",R236-P236)</f>
        <v/>
      </c>
      <c r="W236" s="50">
        <v>7503756</v>
      </c>
      <c r="Y236" s="96">
        <f>IF(P236-W236&gt;0,W236-P236,"")</f>
        <v>-2197963</v>
      </c>
      <c r="Z236" s="96" t="str">
        <f>IF(P236-W236&gt;0,"",W236-P236)</f>
        <v/>
      </c>
    </row>
    <row r="237" spans="1:26" ht="12.75" customHeight="1" x14ac:dyDescent="0.3">
      <c r="A237" s="48">
        <v>228</v>
      </c>
      <c r="B237" s="48" t="s">
        <v>291</v>
      </c>
      <c r="C237" s="28">
        <v>6618526</v>
      </c>
      <c r="D237" s="91"/>
      <c r="E237" s="28">
        <v>5492660</v>
      </c>
      <c r="G237" s="96">
        <f>IF($C237&gt;E237,E237-$C237,"")</f>
        <v>-1125866</v>
      </c>
      <c r="H237" s="96" t="str">
        <f>IF($C237&gt;E237,"",E237-$C237)</f>
        <v/>
      </c>
      <c r="J237" s="28">
        <v>4716661</v>
      </c>
      <c r="L237" s="96">
        <f>IF($C237&gt;J237,J237-$C237,"")</f>
        <v>-1901865</v>
      </c>
      <c r="M237" s="96" t="str">
        <f>IF($C237&gt;J237,"",J237-$C237)</f>
        <v/>
      </c>
      <c r="P237" s="50">
        <v>5843893</v>
      </c>
      <c r="R237" s="50">
        <v>5492660</v>
      </c>
      <c r="T237" s="96">
        <f>IF(P237&gt;R237,R237-P237,"")</f>
        <v>-351233</v>
      </c>
      <c r="U237" s="96" t="str">
        <f>IF(P237&gt;R237,"",R237-P237)</f>
        <v/>
      </c>
      <c r="W237" s="50">
        <v>4716661</v>
      </c>
      <c r="Y237" s="96">
        <f>IF(P237-W237&gt;0,W237-P237,"")</f>
        <v>-1127232</v>
      </c>
      <c r="Z237" s="96" t="str">
        <f>IF(P237-W237&gt;0,"",W237-P237)</f>
        <v/>
      </c>
    </row>
    <row r="238" spans="1:26" ht="12.75" customHeight="1" x14ac:dyDescent="0.3">
      <c r="A238" s="48">
        <v>229</v>
      </c>
      <c r="B238" s="48" t="s">
        <v>292</v>
      </c>
      <c r="C238" s="28">
        <v>73321914</v>
      </c>
      <c r="D238" s="91"/>
      <c r="E238" s="28">
        <v>60849245</v>
      </c>
      <c r="G238" s="96">
        <f>IF($C238&gt;E238,E238-$C238,"")</f>
        <v>-12472669</v>
      </c>
      <c r="H238" s="96" t="str">
        <f>IF($C238&gt;E238,"",E238-$C238)</f>
        <v/>
      </c>
      <c r="J238" s="28">
        <v>52252512</v>
      </c>
      <c r="L238" s="96">
        <f>IF($C238&gt;J238,J238-$C238,"")</f>
        <v>-21069402</v>
      </c>
      <c r="M238" s="96" t="str">
        <f>IF($C238&gt;J238,"",J238-$C238)</f>
        <v/>
      </c>
      <c r="P238" s="50">
        <v>66314405</v>
      </c>
      <c r="R238" s="50">
        <v>60849245</v>
      </c>
      <c r="T238" s="96">
        <f>IF(P238&gt;R238,R238-P238,"")</f>
        <v>-5465160</v>
      </c>
      <c r="U238" s="96" t="str">
        <f>IF(P238&gt;R238,"",R238-P238)</f>
        <v/>
      </c>
      <c r="W238" s="50">
        <v>52252512</v>
      </c>
      <c r="Y238" s="96">
        <f>IF(P238-W238&gt;0,W238-P238,"")</f>
        <v>-14061893</v>
      </c>
      <c r="Z238" s="96" t="str">
        <f>IF(P238-W238&gt;0,"",W238-P238)</f>
        <v/>
      </c>
    </row>
    <row r="239" spans="1:26" ht="12.75" customHeight="1" x14ac:dyDescent="0.3">
      <c r="A239" s="48">
        <v>230</v>
      </c>
      <c r="B239" s="48" t="s">
        <v>293</v>
      </c>
      <c r="C239" s="28">
        <v>1771095</v>
      </c>
      <c r="D239" s="91"/>
      <c r="E239" s="28">
        <v>1469817</v>
      </c>
      <c r="G239" s="96">
        <f>IF($C239&gt;E239,E239-$C239,"")</f>
        <v>-301278</v>
      </c>
      <c r="H239" s="96" t="str">
        <f>IF($C239&gt;E239,"",E239-$C239)</f>
        <v/>
      </c>
      <c r="J239" s="28">
        <v>1262162</v>
      </c>
      <c r="L239" s="96">
        <f>IF($C239&gt;J239,J239-$C239,"")</f>
        <v>-508933</v>
      </c>
      <c r="M239" s="96" t="str">
        <f>IF($C239&gt;J239,"",J239-$C239)</f>
        <v/>
      </c>
      <c r="P239" s="50">
        <v>1523422</v>
      </c>
      <c r="R239" s="50">
        <v>1469817</v>
      </c>
      <c r="T239" s="96">
        <f>IF(P239&gt;R239,R239-P239,"")</f>
        <v>-53605</v>
      </c>
      <c r="U239" s="96" t="str">
        <f>IF(P239&gt;R239,"",R239-P239)</f>
        <v/>
      </c>
      <c r="W239" s="50">
        <v>1262162</v>
      </c>
      <c r="Y239" s="96">
        <f>IF(P239-W239&gt;0,W239-P239,"")</f>
        <v>-261260</v>
      </c>
      <c r="Z239" s="96" t="str">
        <f>IF(P239-W239&gt;0,"",W239-P239)</f>
        <v/>
      </c>
    </row>
    <row r="240" spans="1:26" ht="12.75" customHeight="1" x14ac:dyDescent="0.3">
      <c r="A240" s="48">
        <v>231</v>
      </c>
      <c r="B240" s="48" t="s">
        <v>294</v>
      </c>
      <c r="C240" s="28">
        <v>27635982</v>
      </c>
      <c r="D240" s="91"/>
      <c r="E240" s="28">
        <v>24535345</v>
      </c>
      <c r="G240" s="96">
        <f>IF($C240&gt;E240,E240-$C240,"")</f>
        <v>-3100637</v>
      </c>
      <c r="H240" s="96" t="str">
        <f>IF($C240&gt;E240,"",E240-$C240)</f>
        <v/>
      </c>
      <c r="J240" s="28">
        <v>21069010</v>
      </c>
      <c r="L240" s="96">
        <f>IF($C240&gt;J240,J240-$C240,"")</f>
        <v>-6566972</v>
      </c>
      <c r="M240" s="96" t="str">
        <f>IF($C240&gt;J240,"",J240-$C240)</f>
        <v/>
      </c>
      <c r="P240" s="50">
        <v>26492804</v>
      </c>
      <c r="R240" s="50">
        <v>24535345</v>
      </c>
      <c r="T240" s="96">
        <f>IF(P240&gt;R240,R240-P240,"")</f>
        <v>-1957459</v>
      </c>
      <c r="U240" s="96" t="str">
        <f>IF(P240&gt;R240,"",R240-P240)</f>
        <v/>
      </c>
      <c r="W240" s="50">
        <v>21069010</v>
      </c>
      <c r="Y240" s="96">
        <f>IF(P240-W240&gt;0,W240-P240,"")</f>
        <v>-5423794</v>
      </c>
      <c r="Z240" s="96" t="str">
        <f>IF(P240-W240&gt;0,"",W240-P240)</f>
        <v/>
      </c>
    </row>
    <row r="241" spans="1:26" ht="12.75" customHeight="1" x14ac:dyDescent="0.3">
      <c r="A241" s="48">
        <v>232</v>
      </c>
      <c r="B241" s="48" t="s">
        <v>295</v>
      </c>
      <c r="C241" s="28">
        <v>16021030</v>
      </c>
      <c r="D241" s="91"/>
      <c r="E241" s="28">
        <v>13295720</v>
      </c>
      <c r="G241" s="96">
        <f>IF($C241&gt;E241,E241-$C241,"")</f>
        <v>-2725310</v>
      </c>
      <c r="H241" s="96" t="str">
        <f>IF($C241&gt;E241,"",E241-$C241)</f>
        <v/>
      </c>
      <c r="J241" s="28">
        <v>11417311</v>
      </c>
      <c r="L241" s="96">
        <f>IF($C241&gt;J241,J241-$C241,"")</f>
        <v>-4603719</v>
      </c>
      <c r="M241" s="96" t="str">
        <f>IF($C241&gt;J241,"",J241-$C241)</f>
        <v/>
      </c>
      <c r="P241" s="50">
        <v>13976714</v>
      </c>
      <c r="R241" s="50">
        <v>13295720</v>
      </c>
      <c r="T241" s="96">
        <f>IF(P241&gt;R241,R241-P241,"")</f>
        <v>-680994</v>
      </c>
      <c r="U241" s="96" t="str">
        <f>IF(P241&gt;R241,"",R241-P241)</f>
        <v/>
      </c>
      <c r="W241" s="50">
        <v>11417311</v>
      </c>
      <c r="Y241" s="96">
        <f>IF(P241-W241&gt;0,W241-P241,"")</f>
        <v>-2559403</v>
      </c>
      <c r="Z241" s="96" t="str">
        <f>IF(P241-W241&gt;0,"",W241-P241)</f>
        <v/>
      </c>
    </row>
    <row r="242" spans="1:26" ht="12.75" customHeight="1" x14ac:dyDescent="0.3">
      <c r="A242" s="48">
        <v>233</v>
      </c>
      <c r="B242" s="48" t="s">
        <v>296</v>
      </c>
      <c r="C242" s="28">
        <v>765580</v>
      </c>
      <c r="D242" s="91"/>
      <c r="E242" s="28">
        <v>635348</v>
      </c>
      <c r="G242" s="96">
        <f>IF($C242&gt;E242,E242-$C242,"")</f>
        <v>-130232</v>
      </c>
      <c r="H242" s="96" t="str">
        <f>IF($C242&gt;E242,"",E242-$C242)</f>
        <v/>
      </c>
      <c r="J242" s="28">
        <v>545587</v>
      </c>
      <c r="L242" s="96">
        <f>IF($C242&gt;J242,J242-$C242,"")</f>
        <v>-219993</v>
      </c>
      <c r="M242" s="96" t="str">
        <f>IF($C242&gt;J242,"",J242-$C242)</f>
        <v/>
      </c>
      <c r="P242" s="50">
        <v>699947</v>
      </c>
      <c r="R242" s="50">
        <v>635348</v>
      </c>
      <c r="T242" s="96">
        <f>IF(P242&gt;R242,R242-P242,"")</f>
        <v>-64599</v>
      </c>
      <c r="U242" s="96" t="str">
        <f>IF(P242&gt;R242,"",R242-P242)</f>
        <v/>
      </c>
      <c r="W242" s="50">
        <v>545587</v>
      </c>
      <c r="Y242" s="96">
        <f>IF(P242-W242&gt;0,W242-P242,"")</f>
        <v>-154360</v>
      </c>
      <c r="Z242" s="96" t="str">
        <f>IF(P242-W242&gt;0,"",W242-P242)</f>
        <v/>
      </c>
    </row>
    <row r="243" spans="1:26" ht="12.75" customHeight="1" x14ac:dyDescent="0.3">
      <c r="A243" s="48">
        <v>234</v>
      </c>
      <c r="B243" s="48" t="s">
        <v>297</v>
      </c>
      <c r="C243" s="28">
        <v>1740703</v>
      </c>
      <c r="D243" s="91"/>
      <c r="E243" s="28">
        <v>1444595</v>
      </c>
      <c r="G243" s="96">
        <f>IF($C243&gt;E243,E243-$C243,"")</f>
        <v>-296108</v>
      </c>
      <c r="H243" s="96" t="str">
        <f>IF($C243&gt;E243,"",E243-$C243)</f>
        <v/>
      </c>
      <c r="J243" s="28">
        <v>1240504</v>
      </c>
      <c r="L243" s="96">
        <f>IF($C243&gt;J243,J243-$C243,"")</f>
        <v>-500199</v>
      </c>
      <c r="M243" s="96" t="str">
        <f>IF($C243&gt;J243,"",J243-$C243)</f>
        <v/>
      </c>
      <c r="P243" s="50">
        <v>1378110</v>
      </c>
      <c r="R243" s="50">
        <v>1364957</v>
      </c>
      <c r="T243" s="96">
        <f>IF(P243&gt;R243,R243-P243,"")</f>
        <v>-13153</v>
      </c>
      <c r="U243" s="96" t="str">
        <f>IF(P243&gt;R243,"",R243-P243)</f>
        <v/>
      </c>
      <c r="W243" s="50">
        <v>1240504</v>
      </c>
      <c r="Y243" s="96">
        <f>IF(P243-W243&gt;0,W243-P243,"")</f>
        <v>-137606</v>
      </c>
      <c r="Z243" s="96" t="str">
        <f>IF(P243-W243&gt;0,"",W243-P243)</f>
        <v/>
      </c>
    </row>
    <row r="244" spans="1:26" ht="12.75" customHeight="1" x14ac:dyDescent="0.3">
      <c r="A244" s="48">
        <v>235</v>
      </c>
      <c r="B244" s="48" t="s">
        <v>298</v>
      </c>
      <c r="C244" s="28">
        <v>2166335</v>
      </c>
      <c r="D244" s="91"/>
      <c r="E244" s="28">
        <v>1797823</v>
      </c>
      <c r="G244" s="96">
        <f>IF($C244&gt;E244,E244-$C244,"")</f>
        <v>-368512</v>
      </c>
      <c r="H244" s="96" t="str">
        <f>IF($C244&gt;E244,"",E244-$C244)</f>
        <v/>
      </c>
      <c r="J244" s="28">
        <v>1543828</v>
      </c>
      <c r="L244" s="96">
        <f>IF($C244&gt;J244,J244-$C244,"")</f>
        <v>-622507</v>
      </c>
      <c r="M244" s="96" t="str">
        <f>IF($C244&gt;J244,"",J244-$C244)</f>
        <v/>
      </c>
      <c r="P244" s="50">
        <v>1872073</v>
      </c>
      <c r="R244" s="50">
        <v>1797823</v>
      </c>
      <c r="T244" s="96">
        <f>IF(P244&gt;R244,R244-P244,"")</f>
        <v>-74250</v>
      </c>
      <c r="U244" s="96" t="str">
        <f>IF(P244&gt;R244,"",R244-P244)</f>
        <v/>
      </c>
      <c r="W244" s="50">
        <v>1543828</v>
      </c>
      <c r="Y244" s="96">
        <f>IF(P244-W244&gt;0,W244-P244,"")</f>
        <v>-328245</v>
      </c>
      <c r="Z244" s="96" t="str">
        <f>IF(P244-W244&gt;0,"",W244-P244)</f>
        <v/>
      </c>
    </row>
    <row r="245" spans="1:26" ht="12.75" customHeight="1" x14ac:dyDescent="0.3">
      <c r="A245" s="48">
        <v>236</v>
      </c>
      <c r="B245" s="48" t="s">
        <v>299</v>
      </c>
      <c r="C245" s="28">
        <v>38786306</v>
      </c>
      <c r="D245" s="91"/>
      <c r="E245" s="28">
        <v>32188433</v>
      </c>
      <c r="G245" s="96">
        <f>IF($C245&gt;E245,E245-$C245,"")</f>
        <v>-6597873</v>
      </c>
      <c r="H245" s="96" t="str">
        <f>IF($C245&gt;E245,"",E245-$C245)</f>
        <v/>
      </c>
      <c r="J245" s="28">
        <v>27640876</v>
      </c>
      <c r="L245" s="96">
        <f>IF($C245&gt;J245,J245-$C245,"")</f>
        <v>-11145430</v>
      </c>
      <c r="M245" s="96" t="str">
        <f>IF($C245&gt;J245,"",J245-$C245)</f>
        <v/>
      </c>
      <c r="P245" s="50">
        <v>35574534</v>
      </c>
      <c r="R245" s="50">
        <v>32188433</v>
      </c>
      <c r="T245" s="96">
        <f>IF(P245&gt;R245,R245-P245,"")</f>
        <v>-3386101</v>
      </c>
      <c r="U245" s="96" t="str">
        <f>IF(P245&gt;R245,"",R245-P245)</f>
        <v/>
      </c>
      <c r="W245" s="50">
        <v>27640876</v>
      </c>
      <c r="Y245" s="96">
        <f>IF(P245-W245&gt;0,W245-P245,"")</f>
        <v>-7933658</v>
      </c>
      <c r="Z245" s="96" t="str">
        <f>IF(P245-W245&gt;0,"",W245-P245)</f>
        <v/>
      </c>
    </row>
    <row r="246" spans="1:26" ht="12.75" customHeight="1" x14ac:dyDescent="0.3">
      <c r="A246" s="48">
        <v>237</v>
      </c>
      <c r="B246" s="48" t="s">
        <v>300</v>
      </c>
      <c r="C246" s="28">
        <v>705196</v>
      </c>
      <c r="D246" s="91"/>
      <c r="E246" s="28">
        <v>585237</v>
      </c>
      <c r="G246" s="96">
        <f>IF($C246&gt;E246,E246-$C246,"")</f>
        <v>-119959</v>
      </c>
      <c r="H246" s="96" t="str">
        <f>IF($C246&gt;E246,"",E246-$C246)</f>
        <v/>
      </c>
      <c r="J246" s="28">
        <v>502555</v>
      </c>
      <c r="L246" s="96">
        <f>IF($C246&gt;J246,J246-$C246,"")</f>
        <v>-202641</v>
      </c>
      <c r="M246" s="96" t="str">
        <f>IF($C246&gt;J246,"",J246-$C246)</f>
        <v/>
      </c>
      <c r="P246" s="50">
        <v>705196</v>
      </c>
      <c r="R246" s="50">
        <v>585237</v>
      </c>
      <c r="T246" s="96">
        <f>IF(P246&gt;R246,R246-P246,"")</f>
        <v>-119959</v>
      </c>
      <c r="U246" s="96" t="str">
        <f>IF(P246&gt;R246,"",R246-P246)</f>
        <v/>
      </c>
      <c r="W246" s="50">
        <v>502555</v>
      </c>
      <c r="Y246" s="96">
        <f>IF(P246-W246&gt;0,W246-P246,"")</f>
        <v>-202641</v>
      </c>
      <c r="Z246" s="96" t="str">
        <f>IF(P246-W246&gt;0,"",W246-P246)</f>
        <v/>
      </c>
    </row>
    <row r="247" spans="1:26" ht="12.75" customHeight="1" x14ac:dyDescent="0.3">
      <c r="A247" s="48">
        <v>238</v>
      </c>
      <c r="B247" s="48" t="s">
        <v>301</v>
      </c>
      <c r="C247" s="28">
        <v>15593566</v>
      </c>
      <c r="D247" s="91"/>
      <c r="E247" s="28">
        <v>12990696</v>
      </c>
      <c r="G247" s="96">
        <f>IF($C247&gt;E247,E247-$C247,"")</f>
        <v>-2602870</v>
      </c>
      <c r="H247" s="96" t="str">
        <f>IF($C247&gt;E247,"",E247-$C247)</f>
        <v/>
      </c>
      <c r="J247" s="28">
        <v>11155381</v>
      </c>
      <c r="L247" s="96">
        <f>IF($C247&gt;J247,J247-$C247,"")</f>
        <v>-4438185</v>
      </c>
      <c r="M247" s="96" t="str">
        <f>IF($C247&gt;J247,"",J247-$C247)</f>
        <v/>
      </c>
      <c r="P247" s="50">
        <v>14412584</v>
      </c>
      <c r="R247" s="50">
        <v>12990696</v>
      </c>
      <c r="T247" s="96">
        <f>IF(P247&gt;R247,R247-P247,"")</f>
        <v>-1421888</v>
      </c>
      <c r="U247" s="96" t="str">
        <f>IF(P247&gt;R247,"",R247-P247)</f>
        <v/>
      </c>
      <c r="W247" s="50">
        <v>11155381</v>
      </c>
      <c r="Y247" s="96">
        <f>IF(P247-W247&gt;0,W247-P247,"")</f>
        <v>-3257203</v>
      </c>
      <c r="Z247" s="96" t="str">
        <f>IF(P247-W247&gt;0,"",W247-P247)</f>
        <v/>
      </c>
    </row>
    <row r="248" spans="1:26" ht="12.75" customHeight="1" x14ac:dyDescent="0.3">
      <c r="A248" s="48">
        <v>239</v>
      </c>
      <c r="B248" s="48" t="s">
        <v>302</v>
      </c>
      <c r="C248" s="28">
        <v>95083106</v>
      </c>
      <c r="D248" s="91"/>
      <c r="E248" s="28">
        <v>89373726</v>
      </c>
      <c r="G248" s="96">
        <f>IF($C248&gt;E248,E248-$C248,"")</f>
        <v>-5709380</v>
      </c>
      <c r="H248" s="96" t="str">
        <f>IF($C248&gt;E248,"",E248-$C248)</f>
        <v/>
      </c>
      <c r="J248" s="28">
        <v>76747076</v>
      </c>
      <c r="L248" s="96">
        <f>IF($C248&gt;J248,J248-$C248,"")</f>
        <v>-18336030</v>
      </c>
      <c r="M248" s="96" t="str">
        <f>IF($C248&gt;J248,"",J248-$C248)</f>
        <v/>
      </c>
      <c r="P248" s="50">
        <v>92866994</v>
      </c>
      <c r="R248" s="50">
        <v>89373726</v>
      </c>
      <c r="T248" s="96">
        <f>IF(P248&gt;R248,R248-P248,"")</f>
        <v>-3493268</v>
      </c>
      <c r="U248" s="96" t="str">
        <f>IF(P248&gt;R248,"",R248-P248)</f>
        <v/>
      </c>
      <c r="W248" s="50">
        <v>76747076</v>
      </c>
      <c r="Y248" s="96">
        <f>IF(P248-W248&gt;0,W248-P248,"")</f>
        <v>-16119918</v>
      </c>
      <c r="Z248" s="96" t="str">
        <f>IF(P248-W248&gt;0,"",W248-P248)</f>
        <v/>
      </c>
    </row>
    <row r="249" spans="1:26" ht="12.75" customHeight="1" x14ac:dyDescent="0.3">
      <c r="A249" s="48">
        <v>240</v>
      </c>
      <c r="B249" s="48" t="s">
        <v>303</v>
      </c>
      <c r="C249" s="28">
        <v>4927222</v>
      </c>
      <c r="D249" s="91"/>
      <c r="E249" s="28">
        <v>4089061</v>
      </c>
      <c r="G249" s="96">
        <f>IF($C249&gt;E249,E249-$C249,"")</f>
        <v>-838161</v>
      </c>
      <c r="H249" s="96" t="str">
        <f>IF($C249&gt;E249,"",E249-$C249)</f>
        <v/>
      </c>
      <c r="J249" s="28">
        <v>3511362</v>
      </c>
      <c r="L249" s="96">
        <f>IF($C249&gt;J249,J249-$C249,"")</f>
        <v>-1415860</v>
      </c>
      <c r="M249" s="96" t="str">
        <f>IF($C249&gt;J249,"",J249-$C249)</f>
        <v/>
      </c>
      <c r="P249" s="50">
        <v>4579079</v>
      </c>
      <c r="R249" s="50">
        <v>4089061</v>
      </c>
      <c r="T249" s="96">
        <f>IF(P249&gt;R249,R249-P249,"")</f>
        <v>-490018</v>
      </c>
      <c r="U249" s="96" t="str">
        <f>IF(P249&gt;R249,"",R249-P249)</f>
        <v/>
      </c>
      <c r="W249" s="50">
        <v>3511362</v>
      </c>
      <c r="Y249" s="96">
        <f>IF(P249-W249&gt;0,W249-P249,"")</f>
        <v>-1067717</v>
      </c>
      <c r="Z249" s="96" t="str">
        <f>IF(P249-W249&gt;0,"",W249-P249)</f>
        <v/>
      </c>
    </row>
    <row r="250" spans="1:26" ht="12.75" customHeight="1" x14ac:dyDescent="0.3">
      <c r="A250" s="48">
        <v>241</v>
      </c>
      <c r="B250" s="48" t="s">
        <v>304</v>
      </c>
      <c r="C250" s="28">
        <v>5066915</v>
      </c>
      <c r="D250" s="91"/>
      <c r="E250" s="28">
        <v>5334671</v>
      </c>
      <c r="G250" s="96" t="str">
        <f>IF($C250&gt;E250,E250-$C250,"")</f>
        <v/>
      </c>
      <c r="H250" s="96">
        <f>IF($C250&gt;E250,"",E250-$C250)</f>
        <v>267756</v>
      </c>
      <c r="J250" s="28">
        <v>4580993</v>
      </c>
      <c r="L250" s="96">
        <f>IF($C250&gt;J250,J250-$C250,"")</f>
        <v>-485922</v>
      </c>
      <c r="M250" s="96" t="str">
        <f>IF($C250&gt;J250,"",J250-$C250)</f>
        <v/>
      </c>
      <c r="P250" s="50">
        <v>4818955</v>
      </c>
      <c r="R250" s="50">
        <v>4865171</v>
      </c>
      <c r="T250" s="96" t="str">
        <f>IF(P250&gt;R250,R250-P250,"")</f>
        <v/>
      </c>
      <c r="U250" s="96">
        <f>IF(P250&gt;R250,"",R250-P250)</f>
        <v>46216</v>
      </c>
      <c r="W250" s="50">
        <v>4580993</v>
      </c>
      <c r="Y250" s="96">
        <f>IF(P250-W250&gt;0,W250-P250,"")</f>
        <v>-237962</v>
      </c>
      <c r="Z250" s="96" t="str">
        <f>IF(P250-W250&gt;0,"",W250-P250)</f>
        <v/>
      </c>
    </row>
    <row r="251" spans="1:26" ht="12.75" customHeight="1" x14ac:dyDescent="0.3">
      <c r="A251" s="48">
        <v>242</v>
      </c>
      <c r="B251" s="48" t="s">
        <v>305</v>
      </c>
      <c r="C251" s="28">
        <v>1476675</v>
      </c>
      <c r="D251" s="91"/>
      <c r="E251" s="28">
        <v>1789909</v>
      </c>
      <c r="G251" s="96" t="str">
        <f>IF($C251&gt;E251,E251-$C251,"")</f>
        <v/>
      </c>
      <c r="H251" s="96">
        <f>IF($C251&gt;E251,"",E251-$C251)</f>
        <v>313234</v>
      </c>
      <c r="J251" s="28">
        <v>17352305</v>
      </c>
      <c r="L251" s="96" t="str">
        <f>IF($C251&gt;J251,J251-$C251,"")</f>
        <v/>
      </c>
      <c r="M251" s="96">
        <f>IF($C251&gt;J251,"",J251-$C251)</f>
        <v>15875630</v>
      </c>
      <c r="P251" s="50">
        <v>1476675</v>
      </c>
      <c r="R251" s="50">
        <v>1789908.6474084158</v>
      </c>
      <c r="T251" s="96" t="str">
        <f>IF(P251&gt;R251,R251-P251,"")</f>
        <v/>
      </c>
      <c r="U251" s="96">
        <f>IF(P251&gt;R251,"",R251-P251)</f>
        <v>313233.6474084158</v>
      </c>
      <c r="W251" s="50">
        <v>17352305</v>
      </c>
      <c r="Y251" s="96" t="str">
        <f>IF(P251-W251&gt;0,W251-P251,"")</f>
        <v/>
      </c>
      <c r="Z251" s="96">
        <f>IF(P251-W251&gt;0,"",W251-P251)</f>
        <v>15875630</v>
      </c>
    </row>
    <row r="252" spans="1:26" ht="12.75" customHeight="1" x14ac:dyDescent="0.3">
      <c r="A252" s="48">
        <v>243</v>
      </c>
      <c r="B252" s="48" t="s">
        <v>306</v>
      </c>
      <c r="C252" s="28">
        <v>146641202</v>
      </c>
      <c r="D252" s="91"/>
      <c r="E252" s="28">
        <v>125086455</v>
      </c>
      <c r="G252" s="96">
        <f>IF($C252&gt;E252,E252-$C252,"")</f>
        <v>-21554747</v>
      </c>
      <c r="H252" s="96" t="str">
        <f>IF($C252&gt;E252,"",E252-$C252)</f>
        <v/>
      </c>
      <c r="J252" s="28">
        <v>107414338</v>
      </c>
      <c r="L252" s="96">
        <f>IF($C252&gt;J252,J252-$C252,"")</f>
        <v>-39226864</v>
      </c>
      <c r="M252" s="96" t="str">
        <f>IF($C252&gt;J252,"",J252-$C252)</f>
        <v/>
      </c>
      <c r="P252" s="50">
        <v>135460739</v>
      </c>
      <c r="R252" s="50">
        <v>125086455</v>
      </c>
      <c r="T252" s="96">
        <f>IF(P252&gt;R252,R252-P252,"")</f>
        <v>-10374284</v>
      </c>
      <c r="U252" s="96" t="str">
        <f>IF(P252&gt;R252,"",R252-P252)</f>
        <v/>
      </c>
      <c r="W252" s="50">
        <v>107414338</v>
      </c>
      <c r="Y252" s="96">
        <f>IF(P252-W252&gt;0,W252-P252,"")</f>
        <v>-28046401</v>
      </c>
      <c r="Z252" s="96" t="str">
        <f>IF(P252-W252&gt;0,"",W252-P252)</f>
        <v/>
      </c>
    </row>
    <row r="253" spans="1:26" ht="12.75" customHeight="1" x14ac:dyDescent="0.3">
      <c r="A253" s="48">
        <v>244</v>
      </c>
      <c r="B253" s="48" t="s">
        <v>307</v>
      </c>
      <c r="C253" s="28">
        <v>38561968</v>
      </c>
      <c r="D253" s="91"/>
      <c r="E253" s="28">
        <v>32002256</v>
      </c>
      <c r="G253" s="96">
        <f>IF($C253&gt;E253,E253-$C253,"")</f>
        <v>-6559712</v>
      </c>
      <c r="H253" s="96" t="str">
        <f>IF($C253&gt;E253,"",E253-$C253)</f>
        <v/>
      </c>
      <c r="J253" s="28">
        <v>27481002</v>
      </c>
      <c r="L253" s="96">
        <f>IF($C253&gt;J253,J253-$C253,"")</f>
        <v>-11080966</v>
      </c>
      <c r="M253" s="96" t="str">
        <f>IF($C253&gt;J253,"",J253-$C253)</f>
        <v/>
      </c>
      <c r="P253" s="50">
        <v>32730385</v>
      </c>
      <c r="R253" s="50">
        <v>32002256</v>
      </c>
      <c r="T253" s="96">
        <f>IF(P253&gt;R253,R253-P253,"")</f>
        <v>-728129</v>
      </c>
      <c r="U253" s="96" t="str">
        <f>IF(P253&gt;R253,"",R253-P253)</f>
        <v/>
      </c>
      <c r="W253" s="50">
        <v>27481002</v>
      </c>
      <c r="Y253" s="96">
        <f>IF(P253-W253&gt;0,W253-P253,"")</f>
        <v>-5249383</v>
      </c>
      <c r="Z253" s="96" t="str">
        <f>IF(P253-W253&gt;0,"",W253-P253)</f>
        <v/>
      </c>
    </row>
    <row r="254" spans="1:26" ht="12.75" customHeight="1" x14ac:dyDescent="0.3">
      <c r="A254" s="48">
        <v>245</v>
      </c>
      <c r="B254" s="48" t="s">
        <v>308</v>
      </c>
      <c r="C254" s="28">
        <v>23129646</v>
      </c>
      <c r="D254" s="91"/>
      <c r="E254" s="28">
        <v>19195100</v>
      </c>
      <c r="G254" s="96">
        <f>IF($C254&gt;E254,E254-$C254,"")</f>
        <v>-3934546</v>
      </c>
      <c r="H254" s="96" t="str">
        <f>IF($C254&gt;E254,"",E254-$C254)</f>
        <v/>
      </c>
      <c r="J254" s="28">
        <v>16483232</v>
      </c>
      <c r="L254" s="96">
        <f>IF($C254&gt;J254,J254-$C254,"")</f>
        <v>-6646414</v>
      </c>
      <c r="M254" s="96" t="str">
        <f>IF($C254&gt;J254,"",J254-$C254)</f>
        <v/>
      </c>
      <c r="P254" s="50">
        <v>20744151</v>
      </c>
      <c r="R254" s="50">
        <v>19195100</v>
      </c>
      <c r="T254" s="96">
        <f>IF(P254&gt;R254,R254-P254,"")</f>
        <v>-1549051</v>
      </c>
      <c r="U254" s="96" t="str">
        <f>IF(P254&gt;R254,"",R254-P254)</f>
        <v/>
      </c>
      <c r="W254" s="50">
        <v>16483232</v>
      </c>
      <c r="Y254" s="96">
        <f>IF(P254-W254&gt;0,W254-P254,"")</f>
        <v>-4260919</v>
      </c>
      <c r="Z254" s="96" t="str">
        <f>IF(P254-W254&gt;0,"",W254-P254)</f>
        <v/>
      </c>
    </row>
    <row r="255" spans="1:26" ht="12.75" customHeight="1" x14ac:dyDescent="0.3">
      <c r="A255" s="48">
        <v>246</v>
      </c>
      <c r="B255" s="48" t="s">
        <v>309</v>
      </c>
      <c r="C255" s="28">
        <v>41276728</v>
      </c>
      <c r="D255" s="91"/>
      <c r="E255" s="28">
        <v>48962303</v>
      </c>
      <c r="G255" s="96" t="str">
        <f>IF($C255&gt;E255,E255-$C255,"")</f>
        <v/>
      </c>
      <c r="H255" s="96">
        <f>IF($C255&gt;E255,"",E255-$C255)</f>
        <v>7685575</v>
      </c>
      <c r="J255" s="28">
        <v>42044947</v>
      </c>
      <c r="L255" s="96" t="str">
        <f>IF($C255&gt;J255,J255-$C255,"")</f>
        <v/>
      </c>
      <c r="M255" s="96">
        <f>IF($C255&gt;J255,"",J255-$C255)</f>
        <v>768219</v>
      </c>
      <c r="P255" s="50">
        <v>41276728</v>
      </c>
      <c r="R255" s="50">
        <v>42292004</v>
      </c>
      <c r="T255" s="96" t="str">
        <f>IF(P255&gt;R255,R255-P255,"")</f>
        <v/>
      </c>
      <c r="U255" s="96">
        <f>IF(P255&gt;R255,"",R255-P255)</f>
        <v>1015276</v>
      </c>
      <c r="W255" s="50">
        <v>41501721</v>
      </c>
      <c r="Y255" s="96" t="str">
        <f>IF(P255-W255&gt;0,W255-P255,"")</f>
        <v/>
      </c>
      <c r="Z255" s="96">
        <f>IF(P255-W255&gt;0,"",W255-P255)</f>
        <v>224993</v>
      </c>
    </row>
    <row r="256" spans="1:26" ht="12.75" customHeight="1" x14ac:dyDescent="0.3">
      <c r="A256" s="48">
        <v>247</v>
      </c>
      <c r="B256" s="48" t="s">
        <v>310</v>
      </c>
      <c r="C256" s="28">
        <v>18274358</v>
      </c>
      <c r="D256" s="91"/>
      <c r="E256" s="28">
        <v>18004583</v>
      </c>
      <c r="G256" s="96">
        <f>IF($C256&gt;E256,E256-$C256,"")</f>
        <v>-269775</v>
      </c>
      <c r="H256" s="96" t="str">
        <f>IF($C256&gt;E256,"",E256-$C256)</f>
        <v/>
      </c>
      <c r="J256" s="28">
        <v>15460910</v>
      </c>
      <c r="L256" s="96">
        <f>IF($C256&gt;J256,J256-$C256,"")</f>
        <v>-2813448</v>
      </c>
      <c r="M256" s="96" t="str">
        <f>IF($C256&gt;J256,"",J256-$C256)</f>
        <v/>
      </c>
      <c r="P256" s="50">
        <v>18274358</v>
      </c>
      <c r="R256" s="50">
        <v>18004583</v>
      </c>
      <c r="T256" s="96">
        <f>IF(P256&gt;R256,R256-P256,"")</f>
        <v>-269775</v>
      </c>
      <c r="U256" s="96" t="str">
        <f>IF(P256&gt;R256,"",R256-P256)</f>
        <v/>
      </c>
      <c r="W256" s="50">
        <v>15460910</v>
      </c>
      <c r="Y256" s="96">
        <f>IF(P256-W256&gt;0,W256-P256,"")</f>
        <v>-2813448</v>
      </c>
      <c r="Z256" s="96" t="str">
        <f>IF(P256-W256&gt;0,"",W256-P256)</f>
        <v/>
      </c>
    </row>
    <row r="257" spans="1:26" ht="12.75" customHeight="1" x14ac:dyDescent="0.3">
      <c r="A257" s="48">
        <v>248</v>
      </c>
      <c r="B257" s="48" t="s">
        <v>311</v>
      </c>
      <c r="C257" s="28">
        <v>67946203</v>
      </c>
      <c r="D257" s="91"/>
      <c r="E257" s="28">
        <v>56387988</v>
      </c>
      <c r="G257" s="96">
        <f>IF($C257&gt;E257,E257-$C257,"")</f>
        <v>-11558215</v>
      </c>
      <c r="H257" s="96" t="str">
        <f>IF($C257&gt;E257,"",E257-$C257)</f>
        <v/>
      </c>
      <c r="J257" s="28">
        <v>48421537</v>
      </c>
      <c r="L257" s="96">
        <f>IF($C257&gt;J257,J257-$C257,"")</f>
        <v>-19524666</v>
      </c>
      <c r="M257" s="96" t="str">
        <f>IF($C257&gt;J257,"",J257-$C257)</f>
        <v/>
      </c>
      <c r="P257" s="50">
        <v>54435524</v>
      </c>
      <c r="R257" s="50">
        <v>53422864</v>
      </c>
      <c r="T257" s="96">
        <f>IF(P257&gt;R257,R257-P257,"")</f>
        <v>-1012660</v>
      </c>
      <c r="U257" s="96" t="str">
        <f>IF(P257&gt;R257,"",R257-P257)</f>
        <v/>
      </c>
      <c r="W257" s="50">
        <v>48421537</v>
      </c>
      <c r="Y257" s="96">
        <f>IF(P257-W257&gt;0,W257-P257,"")</f>
        <v>-6013987</v>
      </c>
      <c r="Z257" s="96" t="str">
        <f>IF(P257-W257&gt;0,"",W257-P257)</f>
        <v/>
      </c>
    </row>
    <row r="258" spans="1:26" ht="12.75" customHeight="1" x14ac:dyDescent="0.3">
      <c r="A258" s="48">
        <v>249</v>
      </c>
      <c r="B258" s="48" t="s">
        <v>312</v>
      </c>
      <c r="C258" s="28">
        <v>1476325</v>
      </c>
      <c r="D258" s="91"/>
      <c r="E258" s="28">
        <v>1789485</v>
      </c>
      <c r="G258" s="96" t="str">
        <f>IF($C258&gt;E258,E258-$C258,"")</f>
        <v/>
      </c>
      <c r="H258" s="96">
        <f>IF($C258&gt;E258,"",E258-$C258)</f>
        <v>313160</v>
      </c>
      <c r="J258" s="28">
        <v>2404861</v>
      </c>
      <c r="L258" s="96" t="str">
        <f>IF($C258&gt;J258,J258-$C258,"")</f>
        <v/>
      </c>
      <c r="M258" s="96">
        <f>IF($C258&gt;J258,"",J258-$C258)</f>
        <v>928536</v>
      </c>
      <c r="P258" s="50">
        <v>1476325</v>
      </c>
      <c r="R258" s="50">
        <v>1456992</v>
      </c>
      <c r="T258" s="96">
        <f>IF(P258&gt;R258,R258-P258,"")</f>
        <v>-19333</v>
      </c>
      <c r="U258" s="96" t="str">
        <f>IF(P258&gt;R258,"",R258-P258)</f>
        <v/>
      </c>
      <c r="W258" s="50">
        <v>1456992</v>
      </c>
      <c r="Y258" s="96">
        <f>IF(P258-W258&gt;0,W258-P258,"")</f>
        <v>-19333</v>
      </c>
      <c r="Z258" s="96" t="str">
        <f>IF(P258-W258&gt;0,"",W258-P258)</f>
        <v/>
      </c>
    </row>
    <row r="259" spans="1:26" ht="12.75" customHeight="1" x14ac:dyDescent="0.3">
      <c r="A259" s="48">
        <v>250</v>
      </c>
      <c r="B259" s="48" t="s">
        <v>313</v>
      </c>
      <c r="C259" s="28">
        <v>10225494</v>
      </c>
      <c r="D259" s="91"/>
      <c r="E259" s="28">
        <v>8486052</v>
      </c>
      <c r="G259" s="96">
        <f>IF($C259&gt;E259,E259-$C259,"")</f>
        <v>-1739442</v>
      </c>
      <c r="H259" s="96" t="str">
        <f>IF($C259&gt;E259,"",E259-$C259)</f>
        <v/>
      </c>
      <c r="J259" s="28">
        <v>7287149</v>
      </c>
      <c r="L259" s="96">
        <f>IF($C259&gt;J259,J259-$C259,"")</f>
        <v>-2938345</v>
      </c>
      <c r="M259" s="96" t="str">
        <f>IF($C259&gt;J259,"",J259-$C259)</f>
        <v/>
      </c>
      <c r="P259" s="50">
        <v>8893690</v>
      </c>
      <c r="R259" s="50">
        <v>8486052</v>
      </c>
      <c r="T259" s="96">
        <f>IF(P259&gt;R259,R259-P259,"")</f>
        <v>-407638</v>
      </c>
      <c r="U259" s="96" t="str">
        <f>IF(P259&gt;R259,"",R259-P259)</f>
        <v/>
      </c>
      <c r="W259" s="50">
        <v>7287149</v>
      </c>
      <c r="Y259" s="96">
        <f>IF(P259-W259&gt;0,W259-P259,"")</f>
        <v>-1606541</v>
      </c>
      <c r="Z259" s="96" t="str">
        <f>IF(P259-W259&gt;0,"",W259-P259)</f>
        <v/>
      </c>
    </row>
    <row r="260" spans="1:26" ht="12.75" customHeight="1" x14ac:dyDescent="0.3">
      <c r="A260" s="48">
        <v>251</v>
      </c>
      <c r="B260" s="48" t="s">
        <v>314</v>
      </c>
      <c r="C260" s="28">
        <v>21682137</v>
      </c>
      <c r="D260" s="91"/>
      <c r="E260" s="28">
        <v>17993825</v>
      </c>
      <c r="G260" s="96">
        <f>IF($C260&gt;E260,E260-$C260,"")</f>
        <v>-3688312</v>
      </c>
      <c r="H260" s="96" t="str">
        <f>IF($C260&gt;E260,"",E260-$C260)</f>
        <v/>
      </c>
      <c r="J260" s="28">
        <v>15451672</v>
      </c>
      <c r="L260" s="96">
        <f>IF($C260&gt;J260,J260-$C260,"")</f>
        <v>-6230465</v>
      </c>
      <c r="M260" s="96" t="str">
        <f>IF($C260&gt;J260,"",J260-$C260)</f>
        <v/>
      </c>
      <c r="P260" s="50">
        <v>19388821</v>
      </c>
      <c r="R260" s="50">
        <v>17993825</v>
      </c>
      <c r="T260" s="96">
        <f>IF(P260&gt;R260,R260-P260,"")</f>
        <v>-1394996</v>
      </c>
      <c r="U260" s="96" t="str">
        <f>IF(P260&gt;R260,"",R260-P260)</f>
        <v/>
      </c>
      <c r="W260" s="50">
        <v>15451672</v>
      </c>
      <c r="Y260" s="96">
        <f>IF(P260-W260&gt;0,W260-P260,"")</f>
        <v>-3937149</v>
      </c>
      <c r="Z260" s="96" t="str">
        <f>IF(P260-W260&gt;0,"",W260-P260)</f>
        <v/>
      </c>
    </row>
    <row r="261" spans="1:26" ht="12.75" customHeight="1" x14ac:dyDescent="0.3">
      <c r="A261" s="48">
        <v>252</v>
      </c>
      <c r="B261" s="48" t="s">
        <v>315</v>
      </c>
      <c r="C261" s="28">
        <v>6532338</v>
      </c>
      <c r="D261" s="91"/>
      <c r="E261" s="28">
        <v>7917985</v>
      </c>
      <c r="G261" s="96" t="str">
        <f>IF($C261&gt;E261,E261-$C261,"")</f>
        <v/>
      </c>
      <c r="H261" s="96">
        <f>IF($C261&gt;E261,"",E261-$C261)</f>
        <v>1385647</v>
      </c>
      <c r="J261" s="28">
        <v>14032409</v>
      </c>
      <c r="L261" s="96" t="str">
        <f>IF($C261&gt;J261,J261-$C261,"")</f>
        <v/>
      </c>
      <c r="M261" s="96">
        <f>IF($C261&gt;J261,"",J261-$C261)</f>
        <v>7500071</v>
      </c>
      <c r="P261" s="50">
        <v>6532338</v>
      </c>
      <c r="R261" s="50">
        <v>7917985</v>
      </c>
      <c r="T261" s="96" t="str">
        <f>IF(P261&gt;R261,R261-P261,"")</f>
        <v/>
      </c>
      <c r="U261" s="96">
        <f>IF(P261&gt;R261,"",R261-P261)</f>
        <v>1385647</v>
      </c>
      <c r="W261" s="50">
        <v>14032409</v>
      </c>
      <c r="Y261" s="96" t="str">
        <f>IF(P261-W261&gt;0,W261-P261,"")</f>
        <v/>
      </c>
      <c r="Z261" s="96">
        <f>IF(P261-W261&gt;0,"",W261-P261)</f>
        <v>7500071</v>
      </c>
    </row>
    <row r="262" spans="1:26" ht="12.75" customHeight="1" x14ac:dyDescent="0.3">
      <c r="A262" s="48">
        <v>253</v>
      </c>
      <c r="B262" s="48" t="s">
        <v>316</v>
      </c>
      <c r="C262" s="28">
        <v>581134</v>
      </c>
      <c r="D262" s="91"/>
      <c r="E262" s="28">
        <v>704405</v>
      </c>
      <c r="G262" s="96" t="str">
        <f>IF($C262&gt;E262,E262-$C262,"")</f>
        <v/>
      </c>
      <c r="H262" s="96">
        <f>IF($C262&gt;E262,"",E262-$C262)</f>
        <v>123271</v>
      </c>
      <c r="J262" s="28">
        <v>1360940</v>
      </c>
      <c r="L262" s="96" t="str">
        <f>IF($C262&gt;J262,J262-$C262,"")</f>
        <v/>
      </c>
      <c r="M262" s="96">
        <f>IF($C262&gt;J262,"",J262-$C262)</f>
        <v>779806</v>
      </c>
      <c r="P262" s="50">
        <v>581134</v>
      </c>
      <c r="R262" s="50">
        <v>704404.78000000014</v>
      </c>
      <c r="T262" s="96" t="str">
        <f>IF(P262&gt;R262,R262-P262,"")</f>
        <v/>
      </c>
      <c r="U262" s="96">
        <f>IF(P262&gt;R262,"",R262-P262)</f>
        <v>123270.78000000014</v>
      </c>
      <c r="W262" s="50">
        <v>1360940</v>
      </c>
      <c r="Y262" s="96" t="str">
        <f>IF(P262-W262&gt;0,W262-P262,"")</f>
        <v/>
      </c>
      <c r="Z262" s="96">
        <f>IF(P262-W262&gt;0,"",W262-P262)</f>
        <v>779806</v>
      </c>
    </row>
    <row r="263" spans="1:26" ht="12.75" customHeight="1" x14ac:dyDescent="0.3">
      <c r="A263" s="48">
        <v>254</v>
      </c>
      <c r="B263" s="48" t="s">
        <v>317</v>
      </c>
      <c r="C263" s="28">
        <v>8655610</v>
      </c>
      <c r="D263" s="91"/>
      <c r="E263" s="28">
        <v>10491648</v>
      </c>
      <c r="G263" s="96" t="str">
        <f>IF($C263&gt;E263,E263-$C263,"")</f>
        <v/>
      </c>
      <c r="H263" s="96">
        <f>IF($C263&gt;E263,"",E263-$C263)</f>
        <v>1836038</v>
      </c>
      <c r="J263" s="28">
        <v>9241280</v>
      </c>
      <c r="L263" s="96" t="str">
        <f>IF($C263&gt;J263,J263-$C263,"")</f>
        <v/>
      </c>
      <c r="M263" s="96">
        <f>IF($C263&gt;J263,"",J263-$C263)</f>
        <v>585670</v>
      </c>
      <c r="P263" s="50">
        <v>8655610</v>
      </c>
      <c r="R263" s="50">
        <v>8883163</v>
      </c>
      <c r="T263" s="96" t="str">
        <f>IF(P263&gt;R263,R263-P263,"")</f>
        <v/>
      </c>
      <c r="U263" s="96">
        <f>IF(P263&gt;R263,"",R263-P263)</f>
        <v>227553</v>
      </c>
      <c r="W263" s="50">
        <v>8801875</v>
      </c>
      <c r="Y263" s="96" t="str">
        <f>IF(P263-W263&gt;0,W263-P263,"")</f>
        <v/>
      </c>
      <c r="Z263" s="96">
        <f>IF(P263-W263&gt;0,"",W263-P263)</f>
        <v>146265</v>
      </c>
    </row>
    <row r="264" spans="1:26" ht="12.75" customHeight="1" x14ac:dyDescent="0.3">
      <c r="A264" s="48">
        <v>255</v>
      </c>
      <c r="B264" s="48" t="s">
        <v>318</v>
      </c>
      <c r="C264" s="28">
        <v>1397944</v>
      </c>
      <c r="D264" s="91"/>
      <c r="E264" s="28">
        <v>1160142</v>
      </c>
      <c r="G264" s="96">
        <f>IF($C264&gt;E264,E264-$C264,"")</f>
        <v>-237802</v>
      </c>
      <c r="H264" s="96" t="str">
        <f>IF($C264&gt;E264,"",E264-$C264)</f>
        <v/>
      </c>
      <c r="J264" s="28">
        <v>996238</v>
      </c>
      <c r="L264" s="96">
        <f>IF($C264&gt;J264,J264-$C264,"")</f>
        <v>-401706</v>
      </c>
      <c r="M264" s="96" t="str">
        <f>IF($C264&gt;J264,"",J264-$C264)</f>
        <v/>
      </c>
      <c r="P264" s="50">
        <v>805895</v>
      </c>
      <c r="R264" s="50">
        <v>805895</v>
      </c>
      <c r="T264" s="96" t="str">
        <f>IF(P264&gt;R264,R264-P264,"")</f>
        <v/>
      </c>
      <c r="U264" s="96">
        <f>IF(P264&gt;R264,"",R264-P264)</f>
        <v>0</v>
      </c>
      <c r="W264" s="50">
        <v>805895</v>
      </c>
      <c r="Y264" s="96" t="str">
        <f>IF(P264-W264&gt;0,W264-P264,"")</f>
        <v/>
      </c>
      <c r="Z264" s="96">
        <f>IF(P264-W264&gt;0,"",W264-P264)</f>
        <v>0</v>
      </c>
    </row>
    <row r="265" spans="1:26" ht="12.75" customHeight="1" x14ac:dyDescent="0.3">
      <c r="A265" s="48">
        <v>256</v>
      </c>
      <c r="B265" s="48" t="s">
        <v>319</v>
      </c>
      <c r="C265" s="28">
        <v>1784509</v>
      </c>
      <c r="D265" s="91"/>
      <c r="E265" s="28">
        <v>1480949</v>
      </c>
      <c r="G265" s="96">
        <f>IF($C265&gt;E265,E265-$C265,"")</f>
        <v>-303560</v>
      </c>
      <c r="H265" s="96" t="str">
        <f>IF($C265&gt;E265,"",E265-$C265)</f>
        <v/>
      </c>
      <c r="J265" s="28">
        <v>1271722</v>
      </c>
      <c r="L265" s="96">
        <f>IF($C265&gt;J265,J265-$C265,"")</f>
        <v>-512787</v>
      </c>
      <c r="M265" s="96" t="str">
        <f>IF($C265&gt;J265,"",J265-$C265)</f>
        <v/>
      </c>
      <c r="P265" s="50">
        <v>1466687</v>
      </c>
      <c r="R265" s="50">
        <v>1438856</v>
      </c>
      <c r="T265" s="96">
        <f>IF(P265&gt;R265,R265-P265,"")</f>
        <v>-27831</v>
      </c>
      <c r="U265" s="96" t="str">
        <f>IF(P265&gt;R265,"",R265-P265)</f>
        <v/>
      </c>
      <c r="W265" s="50">
        <v>1271722</v>
      </c>
      <c r="Y265" s="96">
        <f>IF(P265-W265&gt;0,W265-P265,"")</f>
        <v>-194965</v>
      </c>
      <c r="Z265" s="96" t="str">
        <f>IF(P265-W265&gt;0,"",W265-P265)</f>
        <v/>
      </c>
    </row>
    <row r="266" spans="1:26" ht="12.75" customHeight="1" x14ac:dyDescent="0.3">
      <c r="A266" s="48">
        <v>257</v>
      </c>
      <c r="B266" s="48" t="s">
        <v>320</v>
      </c>
      <c r="C266" s="28">
        <v>11903128</v>
      </c>
      <c r="D266" s="91"/>
      <c r="E266" s="28">
        <v>9878307</v>
      </c>
      <c r="G266" s="96">
        <f>IF($C266&gt;E266,E266-$C266,"")</f>
        <v>-2024821</v>
      </c>
      <c r="H266" s="96" t="str">
        <f>IF($C266&gt;E266,"",E266-$C266)</f>
        <v/>
      </c>
      <c r="J266" s="28">
        <v>8482707</v>
      </c>
      <c r="L266" s="96">
        <f>IF($C266&gt;J266,J266-$C266,"")</f>
        <v>-3420421</v>
      </c>
      <c r="M266" s="96" t="str">
        <f>IF($C266&gt;J266,"",J266-$C266)</f>
        <v/>
      </c>
      <c r="P266" s="50">
        <v>10373366</v>
      </c>
      <c r="R266" s="50">
        <v>9878307</v>
      </c>
      <c r="T266" s="96">
        <f>IF(P266&gt;R266,R266-P266,"")</f>
        <v>-495059</v>
      </c>
      <c r="U266" s="96" t="str">
        <f>IF(P266&gt;R266,"",R266-P266)</f>
        <v/>
      </c>
      <c r="W266" s="50">
        <v>8482707</v>
      </c>
      <c r="Y266" s="96">
        <f>IF(P266-W266&gt;0,W266-P266,"")</f>
        <v>-1890659</v>
      </c>
      <c r="Z266" s="96" t="str">
        <f>IF(P266-W266&gt;0,"",W266-P266)</f>
        <v/>
      </c>
    </row>
    <row r="267" spans="1:26" ht="12.75" customHeight="1" x14ac:dyDescent="0.3">
      <c r="A267" s="48">
        <v>258</v>
      </c>
      <c r="B267" s="48" t="s">
        <v>321</v>
      </c>
      <c r="C267" s="28">
        <v>59206782</v>
      </c>
      <c r="D267" s="91"/>
      <c r="E267" s="28">
        <v>49135215</v>
      </c>
      <c r="G267" s="96">
        <f>IF($C267&gt;E267,E267-$C267,"")</f>
        <v>-10071567</v>
      </c>
      <c r="H267" s="96" t="str">
        <f>IF($C267&gt;E267,"",E267-$C267)</f>
        <v/>
      </c>
      <c r="J267" s="28">
        <v>42193430</v>
      </c>
      <c r="L267" s="96">
        <f>IF($C267&gt;J267,J267-$C267,"")</f>
        <v>-17013352</v>
      </c>
      <c r="M267" s="96" t="str">
        <f>IF($C267&gt;J267,"",J267-$C267)</f>
        <v/>
      </c>
      <c r="P267" s="50">
        <v>50422107</v>
      </c>
      <c r="R267" s="50">
        <v>49135215</v>
      </c>
      <c r="T267" s="96">
        <f>IF(P267&gt;R267,R267-P267,"")</f>
        <v>-1286892</v>
      </c>
      <c r="U267" s="96" t="str">
        <f>IF(P267&gt;R267,"",R267-P267)</f>
        <v/>
      </c>
      <c r="W267" s="50">
        <v>42193430</v>
      </c>
      <c r="Y267" s="96">
        <f>IF(P267-W267&gt;0,W267-P267,"")</f>
        <v>-8228677</v>
      </c>
      <c r="Z267" s="96" t="str">
        <f>IF(P267-W267&gt;0,"",W267-P267)</f>
        <v/>
      </c>
    </row>
    <row r="268" spans="1:26" ht="12.75" customHeight="1" x14ac:dyDescent="0.3">
      <c r="A268" s="48">
        <v>259</v>
      </c>
      <c r="B268" s="48" t="s">
        <v>322</v>
      </c>
      <c r="C268" s="28">
        <v>10443333</v>
      </c>
      <c r="D268" s="91"/>
      <c r="E268" s="28">
        <v>12658585</v>
      </c>
      <c r="G268" s="96" t="str">
        <f>IF($C268&gt;E268,E268-$C268,"")</f>
        <v/>
      </c>
      <c r="H268" s="96">
        <f>IF($C268&gt;E268,"",E268-$C268)</f>
        <v>2215252</v>
      </c>
      <c r="J268" s="28">
        <v>11417483</v>
      </c>
      <c r="L268" s="96" t="str">
        <f>IF($C268&gt;J268,J268-$C268,"")</f>
        <v/>
      </c>
      <c r="M268" s="96">
        <f>IF($C268&gt;J268,"",J268-$C268)</f>
        <v>974150</v>
      </c>
      <c r="P268" s="50">
        <v>10443333</v>
      </c>
      <c r="R268" s="50">
        <v>10895632</v>
      </c>
      <c r="T268" s="96" t="str">
        <f>IF(P268&gt;R268,R268-P268,"")</f>
        <v/>
      </c>
      <c r="U268" s="96">
        <f>IF(P268&gt;R268,"",R268-P268)</f>
        <v>452299</v>
      </c>
      <c r="W268" s="50">
        <v>10793104</v>
      </c>
      <c r="Y268" s="96" t="str">
        <f>IF(P268-W268&gt;0,W268-P268,"")</f>
        <v/>
      </c>
      <c r="Z268" s="96">
        <f>IF(P268-W268&gt;0,"",W268-P268)</f>
        <v>349771</v>
      </c>
    </row>
    <row r="269" spans="1:26" ht="12.75" customHeight="1" x14ac:dyDescent="0.3">
      <c r="A269" s="48">
        <v>260</v>
      </c>
      <c r="B269" s="48" t="s">
        <v>323</v>
      </c>
      <c r="C269" s="28">
        <v>1105139</v>
      </c>
      <c r="D269" s="91"/>
      <c r="E269" s="28">
        <v>1298469</v>
      </c>
      <c r="G269" s="96" t="str">
        <f>IF($C269&gt;E269,E269-$C269,"")</f>
        <v/>
      </c>
      <c r="H269" s="96">
        <f>IF($C269&gt;E269,"",E269-$C269)</f>
        <v>193330</v>
      </c>
      <c r="J269" s="28">
        <v>1115022</v>
      </c>
      <c r="L269" s="96" t="str">
        <f>IF($C269&gt;J269,J269-$C269,"")</f>
        <v/>
      </c>
      <c r="M269" s="96">
        <f>IF($C269&gt;J269,"",J269-$C269)</f>
        <v>9883</v>
      </c>
      <c r="P269" s="50">
        <v>1017541</v>
      </c>
      <c r="R269" s="50">
        <v>1017541</v>
      </c>
      <c r="T269" s="96" t="str">
        <f>IF(P269&gt;R269,R269-P269,"")</f>
        <v/>
      </c>
      <c r="U269" s="96">
        <f>IF(P269&gt;R269,"",R269-P269)</f>
        <v>0</v>
      </c>
      <c r="W269" s="50">
        <v>1017541</v>
      </c>
      <c r="Y269" s="96" t="str">
        <f>IF(P269-W269&gt;0,W269-P269,"")</f>
        <v/>
      </c>
      <c r="Z269" s="96">
        <f>IF(P269-W269&gt;0,"",W269-P269)</f>
        <v>0</v>
      </c>
    </row>
    <row r="270" spans="1:26" ht="12.75" customHeight="1" x14ac:dyDescent="0.3">
      <c r="A270" s="48">
        <v>261</v>
      </c>
      <c r="B270" s="48" t="s">
        <v>324</v>
      </c>
      <c r="C270" s="28">
        <v>27424568</v>
      </c>
      <c r="D270" s="91"/>
      <c r="E270" s="28">
        <v>33241901</v>
      </c>
      <c r="G270" s="96" t="str">
        <f>IF($C270&gt;E270,E270-$C270,"")</f>
        <v/>
      </c>
      <c r="H270" s="96">
        <f>IF($C270&gt;E270,"",E270-$C270)</f>
        <v>5817333</v>
      </c>
      <c r="J270" s="28">
        <v>30206290</v>
      </c>
      <c r="L270" s="96" t="str">
        <f>IF($C270&gt;J270,J270-$C270,"")</f>
        <v/>
      </c>
      <c r="M270" s="96">
        <f>IF($C270&gt;J270,"",J270-$C270)</f>
        <v>2781722</v>
      </c>
      <c r="P270" s="50">
        <v>27424568</v>
      </c>
      <c r="R270" s="50">
        <v>28792939</v>
      </c>
      <c r="T270" s="96" t="str">
        <f>IF(P270&gt;R270,R270-P270,"")</f>
        <v/>
      </c>
      <c r="U270" s="96">
        <f>IF(P270&gt;R270,"",R270-P270)</f>
        <v>1368371</v>
      </c>
      <c r="W270" s="50">
        <v>28522253</v>
      </c>
      <c r="Y270" s="96" t="str">
        <f>IF(P270-W270&gt;0,W270-P270,"")</f>
        <v/>
      </c>
      <c r="Z270" s="96">
        <f>IF(P270-W270&gt;0,"",W270-P270)</f>
        <v>1097685</v>
      </c>
    </row>
    <row r="271" spans="1:26" ht="12.75" customHeight="1" x14ac:dyDescent="0.3">
      <c r="A271" s="48">
        <v>262</v>
      </c>
      <c r="B271" s="48" t="s">
        <v>325</v>
      </c>
      <c r="C271" s="28">
        <v>44282058</v>
      </c>
      <c r="D271" s="91"/>
      <c r="E271" s="28">
        <v>36825372</v>
      </c>
      <c r="G271" s="96">
        <f>IF($C271&gt;E271,E271-$C271,"")</f>
        <v>-7456686</v>
      </c>
      <c r="H271" s="96" t="str">
        <f>IF($C271&gt;E271,"",E271-$C271)</f>
        <v/>
      </c>
      <c r="J271" s="28">
        <v>31622713</v>
      </c>
      <c r="L271" s="96">
        <f>IF($C271&gt;J271,J271-$C271,"")</f>
        <v>-12659345</v>
      </c>
      <c r="M271" s="96" t="str">
        <f>IF($C271&gt;J271,"",J271-$C271)</f>
        <v/>
      </c>
      <c r="P271" s="50">
        <v>36583450</v>
      </c>
      <c r="R271" s="50">
        <v>35896695</v>
      </c>
      <c r="T271" s="96">
        <f>IF(P271&gt;R271,R271-P271,"")</f>
        <v>-686755</v>
      </c>
      <c r="U271" s="96" t="str">
        <f>IF(P271&gt;R271,"",R271-P271)</f>
        <v/>
      </c>
      <c r="W271" s="50">
        <v>31622713</v>
      </c>
      <c r="Y271" s="96">
        <f>IF(P271-W271&gt;0,W271-P271,"")</f>
        <v>-4960737</v>
      </c>
      <c r="Z271" s="96" t="str">
        <f>IF(P271-W271&gt;0,"",W271-P271)</f>
        <v/>
      </c>
    </row>
    <row r="272" spans="1:26" ht="12.75" customHeight="1" x14ac:dyDescent="0.3">
      <c r="A272" s="48">
        <v>263</v>
      </c>
      <c r="B272" s="48" t="s">
        <v>326</v>
      </c>
      <c r="C272" s="28">
        <v>696331</v>
      </c>
      <c r="D272" s="91"/>
      <c r="E272" s="28">
        <v>577879</v>
      </c>
      <c r="G272" s="96">
        <f>IF($C272&gt;E272,E272-$C272,"")</f>
        <v>-118452</v>
      </c>
      <c r="H272" s="96" t="str">
        <f>IF($C272&gt;E272,"",E272-$C272)</f>
        <v/>
      </c>
      <c r="J272" s="28">
        <v>496237</v>
      </c>
      <c r="L272" s="96">
        <f>IF($C272&gt;J272,J272-$C272,"")</f>
        <v>-200094</v>
      </c>
      <c r="M272" s="96" t="str">
        <f>IF($C272&gt;J272,"",J272-$C272)</f>
        <v/>
      </c>
      <c r="P272" s="50">
        <v>627242</v>
      </c>
      <c r="R272" s="50">
        <v>577879</v>
      </c>
      <c r="T272" s="96">
        <f>IF(P272&gt;R272,R272-P272,"")</f>
        <v>-49363</v>
      </c>
      <c r="U272" s="96" t="str">
        <f>IF(P272&gt;R272,"",R272-P272)</f>
        <v/>
      </c>
      <c r="W272" s="50">
        <v>496237</v>
      </c>
      <c r="Y272" s="96">
        <f>IF(P272-W272&gt;0,W272-P272,"")</f>
        <v>-131005</v>
      </c>
      <c r="Z272" s="96" t="str">
        <f>IF(P272-W272&gt;0,"",W272-P272)</f>
        <v/>
      </c>
    </row>
    <row r="273" spans="1:26" ht="12.75" customHeight="1" x14ac:dyDescent="0.3">
      <c r="A273" s="48">
        <v>264</v>
      </c>
      <c r="B273" s="48" t="s">
        <v>327</v>
      </c>
      <c r="C273" s="28">
        <v>30525191</v>
      </c>
      <c r="D273" s="91"/>
      <c r="E273" s="28">
        <v>37000232</v>
      </c>
      <c r="G273" s="96" t="str">
        <f>IF($C273&gt;E273,E273-$C273,"")</f>
        <v/>
      </c>
      <c r="H273" s="96">
        <f>IF($C273&gt;E273,"",E273-$C273)</f>
        <v>6475041</v>
      </c>
      <c r="J273" s="28">
        <v>40366694</v>
      </c>
      <c r="L273" s="96" t="str">
        <f>IF($C273&gt;J273,J273-$C273,"")</f>
        <v/>
      </c>
      <c r="M273" s="96">
        <f>IF($C273&gt;J273,"",J273-$C273)</f>
        <v>9841503</v>
      </c>
      <c r="P273" s="50">
        <v>30525191</v>
      </c>
      <c r="R273" s="50">
        <v>31876936</v>
      </c>
      <c r="T273" s="96" t="str">
        <f>IF(P273&gt;R273,R273-P273,"")</f>
        <v/>
      </c>
      <c r="U273" s="96">
        <f>IF(P273&gt;R273,"",R273-P273)</f>
        <v>1351745</v>
      </c>
      <c r="W273" s="50">
        <v>31876936</v>
      </c>
      <c r="Y273" s="96" t="str">
        <f>IF(P273-W273&gt;0,W273-P273,"")</f>
        <v/>
      </c>
      <c r="Z273" s="96">
        <f>IF(P273-W273&gt;0,"",W273-P273)</f>
        <v>1351745</v>
      </c>
    </row>
    <row r="274" spans="1:26" ht="12.75" customHeight="1" x14ac:dyDescent="0.3">
      <c r="A274" s="48">
        <v>265</v>
      </c>
      <c r="B274" s="48" t="s">
        <v>328</v>
      </c>
      <c r="C274" s="28">
        <v>23102794</v>
      </c>
      <c r="D274" s="91"/>
      <c r="E274" s="28">
        <v>19172816</v>
      </c>
      <c r="G274" s="96">
        <f>IF($C274&gt;E274,E274-$C274,"")</f>
        <v>-3929978</v>
      </c>
      <c r="H274" s="96" t="str">
        <f>IF($C274&gt;E274,"",E274-$C274)</f>
        <v/>
      </c>
      <c r="J274" s="28">
        <v>16464095</v>
      </c>
      <c r="L274" s="96">
        <f>IF($C274&gt;J274,J274-$C274,"")</f>
        <v>-6638699</v>
      </c>
      <c r="M274" s="96" t="str">
        <f>IF($C274&gt;J274,"",J274-$C274)</f>
        <v/>
      </c>
      <c r="P274" s="50">
        <v>21905956</v>
      </c>
      <c r="R274" s="50">
        <v>19172816</v>
      </c>
      <c r="T274" s="96">
        <f>IF(P274&gt;R274,R274-P274,"")</f>
        <v>-2733140</v>
      </c>
      <c r="U274" s="96" t="str">
        <f>IF(P274&gt;R274,"",R274-P274)</f>
        <v/>
      </c>
      <c r="W274" s="50">
        <v>16464095</v>
      </c>
      <c r="Y274" s="96">
        <f>IF(P274-W274&gt;0,W274-P274,"")</f>
        <v>-5441861</v>
      </c>
      <c r="Z274" s="96" t="str">
        <f>IF(P274-W274&gt;0,"",W274-P274)</f>
        <v/>
      </c>
    </row>
    <row r="275" spans="1:26" ht="12.75" customHeight="1" x14ac:dyDescent="0.3">
      <c r="A275" s="48">
        <v>266</v>
      </c>
      <c r="B275" s="48" t="s">
        <v>329</v>
      </c>
      <c r="C275" s="28">
        <v>38660279</v>
      </c>
      <c r="D275" s="91"/>
      <c r="E275" s="28">
        <v>35563782</v>
      </c>
      <c r="G275" s="96">
        <f>IF($C275&gt;E275,E275-$C275,"")</f>
        <v>-3096497</v>
      </c>
      <c r="H275" s="96" t="str">
        <f>IF($C275&gt;E275,"",E275-$C275)</f>
        <v/>
      </c>
      <c r="J275" s="28">
        <v>30539359</v>
      </c>
      <c r="L275" s="96">
        <f>IF($C275&gt;J275,J275-$C275,"")</f>
        <v>-8120920</v>
      </c>
      <c r="M275" s="96" t="str">
        <f>IF($C275&gt;J275,"",J275-$C275)</f>
        <v/>
      </c>
      <c r="P275" s="50">
        <v>37507157</v>
      </c>
      <c r="R275" s="50">
        <v>35563782</v>
      </c>
      <c r="T275" s="96">
        <f>IF(P275&gt;R275,R275-P275,"")</f>
        <v>-1943375</v>
      </c>
      <c r="U275" s="96" t="str">
        <f>IF(P275&gt;R275,"",R275-P275)</f>
        <v/>
      </c>
      <c r="W275" s="50">
        <v>30539359</v>
      </c>
      <c r="Y275" s="96">
        <f>IF(P275-W275&gt;0,W275-P275,"")</f>
        <v>-6967798</v>
      </c>
      <c r="Z275" s="96" t="str">
        <f>IF(P275-W275&gt;0,"",W275-P275)</f>
        <v/>
      </c>
    </row>
    <row r="276" spans="1:26" ht="12.75" customHeight="1" x14ac:dyDescent="0.3">
      <c r="A276" s="48">
        <v>267</v>
      </c>
      <c r="B276" s="48" t="s">
        <v>330</v>
      </c>
      <c r="C276" s="28">
        <v>4067753</v>
      </c>
      <c r="D276" s="91"/>
      <c r="E276" s="28">
        <v>4601502</v>
      </c>
      <c r="G276" s="96" t="str">
        <f>IF($C276&gt;E276,E276-$C276,"")</f>
        <v/>
      </c>
      <c r="H276" s="96">
        <f>IF($C276&gt;E276,"",E276-$C276)</f>
        <v>533749</v>
      </c>
      <c r="J276" s="28">
        <v>3951406</v>
      </c>
      <c r="L276" s="96">
        <f>IF($C276&gt;J276,J276-$C276,"")</f>
        <v>-116347</v>
      </c>
      <c r="M276" s="96" t="str">
        <f>IF($C276&gt;J276,"",J276-$C276)</f>
        <v/>
      </c>
      <c r="P276" s="50">
        <v>4067753</v>
      </c>
      <c r="R276" s="50">
        <v>4224185</v>
      </c>
      <c r="T276" s="96" t="str">
        <f>IF(P276&gt;R276,R276-P276,"")</f>
        <v/>
      </c>
      <c r="U276" s="96">
        <f>IF(P276&gt;R276,"",R276-P276)</f>
        <v>156432</v>
      </c>
      <c r="W276" s="50">
        <v>3951406</v>
      </c>
      <c r="Y276" s="96">
        <f>IF(P276-W276&gt;0,W276-P276,"")</f>
        <v>-116347</v>
      </c>
      <c r="Z276" s="96" t="str">
        <f>IF(P276-W276&gt;0,"",W276-P276)</f>
        <v/>
      </c>
    </row>
    <row r="277" spans="1:26" ht="12.75" customHeight="1" x14ac:dyDescent="0.3">
      <c r="A277" s="48">
        <v>268</v>
      </c>
      <c r="B277" s="48" t="s">
        <v>331</v>
      </c>
      <c r="C277" s="28">
        <v>1921689</v>
      </c>
      <c r="D277" s="91"/>
      <c r="E277" s="28">
        <v>1594794</v>
      </c>
      <c r="G277" s="96">
        <f>IF($C277&gt;E277,E277-$C277,"")</f>
        <v>-326895</v>
      </c>
      <c r="H277" s="96" t="str">
        <f>IF($C277&gt;E277,"",E277-$C277)</f>
        <v/>
      </c>
      <c r="J277" s="28">
        <v>1369483</v>
      </c>
      <c r="L277" s="96">
        <f>IF($C277&gt;J277,J277-$C277,"")</f>
        <v>-552206</v>
      </c>
      <c r="M277" s="96" t="str">
        <f>IF($C277&gt;J277,"",J277-$C277)</f>
        <v/>
      </c>
      <c r="P277" s="50">
        <v>1885293</v>
      </c>
      <c r="R277" s="50">
        <v>1594794</v>
      </c>
      <c r="T277" s="96">
        <f>IF(P277&gt;R277,R277-P277,"")</f>
        <v>-290499</v>
      </c>
      <c r="U277" s="96" t="str">
        <f>IF(P277&gt;R277,"",R277-P277)</f>
        <v/>
      </c>
      <c r="W277" s="50">
        <v>1369483</v>
      </c>
      <c r="Y277" s="96">
        <f>IF(P277-W277&gt;0,W277-P277,"")</f>
        <v>-515810</v>
      </c>
      <c r="Z277" s="96" t="str">
        <f>IF(P277-W277&gt;0,"",W277-P277)</f>
        <v/>
      </c>
    </row>
    <row r="278" spans="1:26" ht="12.75" customHeight="1" x14ac:dyDescent="0.3">
      <c r="A278" s="48">
        <v>269</v>
      </c>
      <c r="B278" s="48" t="s">
        <v>332</v>
      </c>
      <c r="C278" s="28">
        <v>10196220</v>
      </c>
      <c r="D278" s="91"/>
      <c r="E278" s="28">
        <v>12359055</v>
      </c>
      <c r="G278" s="96" t="str">
        <f>IF($C278&gt;E278,E278-$C278,"")</f>
        <v/>
      </c>
      <c r="H278" s="96">
        <f>IF($C278&gt;E278,"",E278-$C278)</f>
        <v>2162835</v>
      </c>
      <c r="J278" s="28">
        <v>23168915</v>
      </c>
      <c r="L278" s="96" t="str">
        <f>IF($C278&gt;J278,J278-$C278,"")</f>
        <v/>
      </c>
      <c r="M278" s="96">
        <f>IF($C278&gt;J278,"",J278-$C278)</f>
        <v>12972695</v>
      </c>
      <c r="P278" s="50">
        <v>10196220</v>
      </c>
      <c r="R278" s="50">
        <v>12359055</v>
      </c>
      <c r="T278" s="96" t="str">
        <f>IF(P278&gt;R278,R278-P278,"")</f>
        <v/>
      </c>
      <c r="U278" s="96">
        <f>IF(P278&gt;R278,"",R278-P278)</f>
        <v>2162835</v>
      </c>
      <c r="W278" s="50">
        <v>23168915</v>
      </c>
      <c r="Y278" s="96" t="str">
        <f>IF(P278-W278&gt;0,W278-P278,"")</f>
        <v/>
      </c>
      <c r="Z278" s="96">
        <f>IF(P278-W278&gt;0,"",W278-P278)</f>
        <v>12972695</v>
      </c>
    </row>
    <row r="279" spans="1:26" ht="12.75" customHeight="1" x14ac:dyDescent="0.3">
      <c r="A279" s="48">
        <v>270</v>
      </c>
      <c r="B279" s="48" t="s">
        <v>333</v>
      </c>
      <c r="C279" s="28">
        <v>7708205</v>
      </c>
      <c r="D279" s="91"/>
      <c r="E279" s="28">
        <v>6396975</v>
      </c>
      <c r="G279" s="96">
        <f>IF($C279&gt;E279,E279-$C279,"")</f>
        <v>-1311230</v>
      </c>
      <c r="H279" s="96" t="str">
        <f>IF($C279&gt;E279,"",E279-$C279)</f>
        <v/>
      </c>
      <c r="J279" s="28">
        <v>5493216</v>
      </c>
      <c r="L279" s="96">
        <f>IF($C279&gt;J279,J279-$C279,"")</f>
        <v>-2214989</v>
      </c>
      <c r="M279" s="96" t="str">
        <f>IF($C279&gt;J279,"",J279-$C279)</f>
        <v/>
      </c>
      <c r="P279" s="50">
        <v>6949223</v>
      </c>
      <c r="R279" s="50">
        <v>6396975</v>
      </c>
      <c r="T279" s="96">
        <f>IF(P279&gt;R279,R279-P279,"")</f>
        <v>-552248</v>
      </c>
      <c r="U279" s="96" t="str">
        <f>IF(P279&gt;R279,"",R279-P279)</f>
        <v/>
      </c>
      <c r="W279" s="50">
        <v>5493216</v>
      </c>
      <c r="Y279" s="96">
        <f>IF(P279-W279&gt;0,W279-P279,"")</f>
        <v>-1456007</v>
      </c>
      <c r="Z279" s="96" t="str">
        <f>IF(P279-W279&gt;0,"",W279-P279)</f>
        <v/>
      </c>
    </row>
    <row r="280" spans="1:26" ht="12.75" customHeight="1" x14ac:dyDescent="0.3">
      <c r="A280" s="48">
        <v>271</v>
      </c>
      <c r="B280" s="48" t="s">
        <v>334</v>
      </c>
      <c r="C280" s="28">
        <v>66289016</v>
      </c>
      <c r="D280" s="91"/>
      <c r="E280" s="28">
        <v>61263448</v>
      </c>
      <c r="G280" s="96">
        <f>IF($C280&gt;E280,E280-$C280,"")</f>
        <v>-5025568</v>
      </c>
      <c r="H280" s="96" t="str">
        <f>IF($C280&gt;E280,"",E280-$C280)</f>
        <v/>
      </c>
      <c r="J280" s="28">
        <v>52608196</v>
      </c>
      <c r="L280" s="96">
        <f>IF($C280&gt;J280,J280-$C280,"")</f>
        <v>-13680820</v>
      </c>
      <c r="M280" s="96" t="str">
        <f>IF($C280&gt;J280,"",J280-$C280)</f>
        <v/>
      </c>
      <c r="P280" s="50">
        <v>64461566</v>
      </c>
      <c r="R280" s="50">
        <v>61263448</v>
      </c>
      <c r="T280" s="96">
        <f>IF(P280&gt;R280,R280-P280,"")</f>
        <v>-3198118</v>
      </c>
      <c r="U280" s="96" t="str">
        <f>IF(P280&gt;R280,"",R280-P280)</f>
        <v/>
      </c>
      <c r="W280" s="50">
        <v>52608196</v>
      </c>
      <c r="Y280" s="96">
        <f>IF(P280-W280&gt;0,W280-P280,"")</f>
        <v>-11853370</v>
      </c>
      <c r="Z280" s="96" t="str">
        <f>IF(P280-W280&gt;0,"",W280-P280)</f>
        <v/>
      </c>
    </row>
    <row r="281" spans="1:26" ht="12.75" customHeight="1" x14ac:dyDescent="0.3">
      <c r="A281" s="48">
        <v>272</v>
      </c>
      <c r="B281" s="48" t="s">
        <v>335</v>
      </c>
      <c r="C281" s="28">
        <v>1955289</v>
      </c>
      <c r="D281" s="91"/>
      <c r="E281" s="28">
        <v>1622678</v>
      </c>
      <c r="G281" s="96">
        <f>IF($C281&gt;E281,E281-$C281,"")</f>
        <v>-332611</v>
      </c>
      <c r="H281" s="96" t="str">
        <f>IF($C281&gt;E281,"",E281-$C281)</f>
        <v/>
      </c>
      <c r="J281" s="28">
        <v>1393427</v>
      </c>
      <c r="L281" s="96">
        <f>IF($C281&gt;J281,J281-$C281,"")</f>
        <v>-561862</v>
      </c>
      <c r="M281" s="96" t="str">
        <f>IF($C281&gt;J281,"",J281-$C281)</f>
        <v/>
      </c>
      <c r="P281" s="50">
        <v>1842737</v>
      </c>
      <c r="R281" s="50">
        <v>1622678</v>
      </c>
      <c r="T281" s="96">
        <f>IF(P281&gt;R281,R281-P281,"")</f>
        <v>-220059</v>
      </c>
      <c r="U281" s="96" t="str">
        <f>IF(P281&gt;R281,"",R281-P281)</f>
        <v/>
      </c>
      <c r="W281" s="50">
        <v>1393427</v>
      </c>
      <c r="Y281" s="96">
        <f>IF(P281-W281&gt;0,W281-P281,"")</f>
        <v>-449310</v>
      </c>
      <c r="Z281" s="96" t="str">
        <f>IF(P281-W281&gt;0,"",W281-P281)</f>
        <v/>
      </c>
    </row>
    <row r="282" spans="1:26" ht="12.75" customHeight="1" x14ac:dyDescent="0.3">
      <c r="A282" s="48">
        <v>273</v>
      </c>
      <c r="B282" s="48" t="s">
        <v>336</v>
      </c>
      <c r="C282" s="28">
        <v>22777623</v>
      </c>
      <c r="D282" s="91"/>
      <c r="E282" s="28">
        <v>18902960</v>
      </c>
      <c r="G282" s="96">
        <f>IF($C282&gt;E282,E282-$C282,"")</f>
        <v>-3874663</v>
      </c>
      <c r="H282" s="96" t="str">
        <f>IF($C282&gt;E282,"",E282-$C282)</f>
        <v/>
      </c>
      <c r="J282" s="28">
        <v>16232364</v>
      </c>
      <c r="L282" s="96">
        <f>IF($C282&gt;J282,J282-$C282,"")</f>
        <v>-6545259</v>
      </c>
      <c r="M282" s="96" t="str">
        <f>IF($C282&gt;J282,"",J282-$C282)</f>
        <v/>
      </c>
      <c r="P282" s="50">
        <v>19746050</v>
      </c>
      <c r="R282" s="50">
        <v>18902960</v>
      </c>
      <c r="T282" s="96">
        <f>IF(P282&gt;R282,R282-P282,"")</f>
        <v>-843090</v>
      </c>
      <c r="U282" s="96" t="str">
        <f>IF(P282&gt;R282,"",R282-P282)</f>
        <v/>
      </c>
      <c r="W282" s="50">
        <v>16232364</v>
      </c>
      <c r="Y282" s="96">
        <f>IF(P282-W282&gt;0,W282-P282,"")</f>
        <v>-3513686</v>
      </c>
      <c r="Z282" s="96" t="str">
        <f>IF(P282-W282&gt;0,"",W282-P282)</f>
        <v/>
      </c>
    </row>
    <row r="283" spans="1:26" ht="12.75" customHeight="1" x14ac:dyDescent="0.3">
      <c r="A283" s="48">
        <v>274</v>
      </c>
      <c r="B283" s="48" t="s">
        <v>337</v>
      </c>
      <c r="C283" s="28">
        <v>78757428</v>
      </c>
      <c r="D283" s="91"/>
      <c r="E283" s="28">
        <v>95463550</v>
      </c>
      <c r="G283" s="96" t="str">
        <f>IF($C283&gt;E283,E283-$C283,"")</f>
        <v/>
      </c>
      <c r="H283" s="96">
        <f>IF($C283&gt;E283,"",E283-$C283)</f>
        <v>16706122</v>
      </c>
      <c r="J283" s="28">
        <v>115303478</v>
      </c>
      <c r="L283" s="96" t="str">
        <f>IF($C283&gt;J283,J283-$C283,"")</f>
        <v/>
      </c>
      <c r="M283" s="96">
        <f>IF($C283&gt;J283,"",J283-$C283)</f>
        <v>36546050</v>
      </c>
      <c r="P283" s="50">
        <v>78757428</v>
      </c>
      <c r="R283" s="50">
        <v>84111401</v>
      </c>
      <c r="T283" s="96" t="str">
        <f>IF(P283&gt;R283,R283-P283,"")</f>
        <v/>
      </c>
      <c r="U283" s="96">
        <f>IF(P283&gt;R283,"",R283-P283)</f>
        <v>5353973</v>
      </c>
      <c r="W283" s="50">
        <v>84111401</v>
      </c>
      <c r="Y283" s="96" t="str">
        <f>IF(P283-W283&gt;0,W283-P283,"")</f>
        <v/>
      </c>
      <c r="Z283" s="96">
        <f>IF(P283-W283&gt;0,"",W283-P283)</f>
        <v>5353973</v>
      </c>
    </row>
    <row r="284" spans="1:26" ht="12.75" customHeight="1" x14ac:dyDescent="0.3">
      <c r="A284" s="48">
        <v>275</v>
      </c>
      <c r="B284" s="48" t="s">
        <v>338</v>
      </c>
      <c r="C284" s="28">
        <v>8447795</v>
      </c>
      <c r="D284" s="91"/>
      <c r="E284" s="28">
        <v>7010755</v>
      </c>
      <c r="G284" s="96">
        <f>IF($C284&gt;E284,E284-$C284,"")</f>
        <v>-1437040</v>
      </c>
      <c r="H284" s="96" t="str">
        <f>IF($C284&gt;E284,"",E284-$C284)</f>
        <v/>
      </c>
      <c r="J284" s="28">
        <v>6020281</v>
      </c>
      <c r="L284" s="96">
        <f>IF($C284&gt;J284,J284-$C284,"")</f>
        <v>-2427514</v>
      </c>
      <c r="M284" s="96" t="str">
        <f>IF($C284&gt;J284,"",J284-$C284)</f>
        <v/>
      </c>
      <c r="P284" s="50">
        <v>8143521</v>
      </c>
      <c r="R284" s="50">
        <v>7010755</v>
      </c>
      <c r="T284" s="96">
        <f>IF(P284&gt;R284,R284-P284,"")</f>
        <v>-1132766</v>
      </c>
      <c r="U284" s="96" t="str">
        <f>IF(P284&gt;R284,"",R284-P284)</f>
        <v/>
      </c>
      <c r="W284" s="50">
        <v>6020281</v>
      </c>
      <c r="Y284" s="96">
        <f>IF(P284-W284&gt;0,W284-P284,"")</f>
        <v>-2123240</v>
      </c>
      <c r="Z284" s="96" t="str">
        <f>IF(P284-W284&gt;0,"",W284-P284)</f>
        <v/>
      </c>
    </row>
    <row r="285" spans="1:26" ht="12.75" customHeight="1" x14ac:dyDescent="0.3">
      <c r="A285" s="48">
        <v>276</v>
      </c>
      <c r="B285" s="48" t="s">
        <v>339</v>
      </c>
      <c r="C285" s="28">
        <v>18739490</v>
      </c>
      <c r="D285" s="91"/>
      <c r="E285" s="28">
        <v>22714533</v>
      </c>
      <c r="G285" s="96" t="str">
        <f>IF($C285&gt;E285,E285-$C285,"")</f>
        <v/>
      </c>
      <c r="H285" s="96">
        <f>IF($C285&gt;E285,"",E285-$C285)</f>
        <v>3975043</v>
      </c>
      <c r="J285" s="28">
        <v>27412404</v>
      </c>
      <c r="L285" s="96" t="str">
        <f>IF($C285&gt;J285,J285-$C285,"")</f>
        <v/>
      </c>
      <c r="M285" s="96">
        <f>IF($C285&gt;J285,"",J285-$C285)</f>
        <v>8672914</v>
      </c>
      <c r="P285" s="50">
        <v>18408697</v>
      </c>
      <c r="R285" s="50">
        <v>18762438</v>
      </c>
      <c r="T285" s="96" t="str">
        <f>IF(P285&gt;R285,R285-P285,"")</f>
        <v/>
      </c>
      <c r="U285" s="96">
        <f>IF(P285&gt;R285,"",R285-P285)</f>
        <v>353741</v>
      </c>
      <c r="W285" s="50">
        <v>18762438</v>
      </c>
      <c r="Y285" s="96" t="str">
        <f>IF(P285-W285&gt;0,W285-P285,"")</f>
        <v/>
      </c>
      <c r="Z285" s="96">
        <f>IF(P285-W285&gt;0,"",W285-P285)</f>
        <v>353741</v>
      </c>
    </row>
    <row r="286" spans="1:26" ht="12.75" customHeight="1" x14ac:dyDescent="0.3">
      <c r="A286" s="48">
        <v>277</v>
      </c>
      <c r="B286" s="48" t="s">
        <v>340</v>
      </c>
      <c r="C286" s="28">
        <v>12731713</v>
      </c>
      <c r="D286" s="91"/>
      <c r="E286" s="28">
        <v>10565943</v>
      </c>
      <c r="G286" s="96">
        <f>IF($C286&gt;E286,E286-$C286,"")</f>
        <v>-2165770</v>
      </c>
      <c r="H286" s="96" t="str">
        <f>IF($C286&gt;E286,"",E286-$C286)</f>
        <v/>
      </c>
      <c r="J286" s="28">
        <v>9073195</v>
      </c>
      <c r="L286" s="96">
        <f>IF($C286&gt;J286,J286-$C286,"")</f>
        <v>-3658518</v>
      </c>
      <c r="M286" s="96" t="str">
        <f>IF($C286&gt;J286,"",J286-$C286)</f>
        <v/>
      </c>
      <c r="P286" s="50">
        <v>11105884</v>
      </c>
      <c r="R286" s="50">
        <v>10565943</v>
      </c>
      <c r="T286" s="96">
        <f>IF(P286&gt;R286,R286-P286,"")</f>
        <v>-539941</v>
      </c>
      <c r="U286" s="96" t="str">
        <f>IF(P286&gt;R286,"",R286-P286)</f>
        <v/>
      </c>
      <c r="W286" s="50">
        <v>9073195</v>
      </c>
      <c r="Y286" s="96">
        <f>IF(P286-W286&gt;0,W286-P286,"")</f>
        <v>-2032689</v>
      </c>
      <c r="Z286" s="96" t="str">
        <f>IF(P286-W286&gt;0,"",W286-P286)</f>
        <v/>
      </c>
    </row>
    <row r="287" spans="1:26" ht="12.75" customHeight="1" x14ac:dyDescent="0.3">
      <c r="A287" s="48">
        <v>278</v>
      </c>
      <c r="B287" s="48" t="s">
        <v>341</v>
      </c>
      <c r="C287" s="28">
        <v>18428338</v>
      </c>
      <c r="D287" s="91"/>
      <c r="E287" s="28">
        <v>15293524</v>
      </c>
      <c r="G287" s="96">
        <f>IF($C287&gt;E287,E287-$C287,"")</f>
        <v>-3134814</v>
      </c>
      <c r="H287" s="96" t="str">
        <f>IF($C287&gt;E287,"",E287-$C287)</f>
        <v/>
      </c>
      <c r="J287" s="28">
        <v>13132867</v>
      </c>
      <c r="L287" s="96">
        <f>IF($C287&gt;J287,J287-$C287,"")</f>
        <v>-5295471</v>
      </c>
      <c r="M287" s="96" t="str">
        <f>IF($C287&gt;J287,"",J287-$C287)</f>
        <v/>
      </c>
      <c r="P287" s="50">
        <v>16689854</v>
      </c>
      <c r="R287" s="50">
        <v>15293524</v>
      </c>
      <c r="T287" s="96">
        <f>IF(P287&gt;R287,R287-P287,"")</f>
        <v>-1396330</v>
      </c>
      <c r="U287" s="96" t="str">
        <f>IF(P287&gt;R287,"",R287-P287)</f>
        <v/>
      </c>
      <c r="W287" s="50">
        <v>13132867</v>
      </c>
      <c r="Y287" s="96">
        <f>IF(P287-W287&gt;0,W287-P287,"")</f>
        <v>-3556987</v>
      </c>
      <c r="Z287" s="96" t="str">
        <f>IF(P287-W287&gt;0,"",W287-P287)</f>
        <v/>
      </c>
    </row>
    <row r="288" spans="1:26" ht="12.75" customHeight="1" x14ac:dyDescent="0.3">
      <c r="A288" s="48">
        <v>279</v>
      </c>
      <c r="B288" s="48" t="s">
        <v>342</v>
      </c>
      <c r="C288" s="28">
        <v>12089919</v>
      </c>
      <c r="D288" s="91"/>
      <c r="E288" s="28">
        <v>10033323</v>
      </c>
      <c r="G288" s="96">
        <f>IF($C288&gt;E288,E288-$C288,"")</f>
        <v>-2056596</v>
      </c>
      <c r="H288" s="96" t="str">
        <f>IF($C288&gt;E288,"",E288-$C288)</f>
        <v/>
      </c>
      <c r="J288" s="28">
        <v>8615823</v>
      </c>
      <c r="L288" s="96">
        <f>IF($C288&gt;J288,J288-$C288,"")</f>
        <v>-3474096</v>
      </c>
      <c r="M288" s="96" t="str">
        <f>IF($C288&gt;J288,"",J288-$C288)</f>
        <v/>
      </c>
      <c r="P288" s="50">
        <v>11007888</v>
      </c>
      <c r="R288" s="50">
        <v>10033323</v>
      </c>
      <c r="T288" s="96">
        <f>IF(P288&gt;R288,R288-P288,"")</f>
        <v>-974565</v>
      </c>
      <c r="U288" s="96" t="str">
        <f>IF(P288&gt;R288,"",R288-P288)</f>
        <v/>
      </c>
      <c r="W288" s="50">
        <v>8615823</v>
      </c>
      <c r="Y288" s="96">
        <f>IF(P288-W288&gt;0,W288-P288,"")</f>
        <v>-2392065</v>
      </c>
      <c r="Z288" s="96" t="str">
        <f>IF(P288-W288&gt;0,"",W288-P288)</f>
        <v/>
      </c>
    </row>
    <row r="289" spans="1:26" ht="12.75" customHeight="1" x14ac:dyDescent="0.3">
      <c r="A289" s="48">
        <v>280</v>
      </c>
      <c r="B289" s="48" t="s">
        <v>343</v>
      </c>
      <c r="C289" s="28">
        <v>12272943</v>
      </c>
      <c r="D289" s="91"/>
      <c r="E289" s="28">
        <v>10185213</v>
      </c>
      <c r="G289" s="96">
        <f>IF($C289&gt;E289,E289-$C289,"")</f>
        <v>-2087730</v>
      </c>
      <c r="H289" s="96" t="str">
        <f>IF($C289&gt;E289,"",E289-$C289)</f>
        <v/>
      </c>
      <c r="J289" s="28">
        <v>8746254</v>
      </c>
      <c r="L289" s="96">
        <f>IF($C289&gt;J289,J289-$C289,"")</f>
        <v>-3526689</v>
      </c>
      <c r="M289" s="96" t="str">
        <f>IF($C289&gt;J289,"",J289-$C289)</f>
        <v/>
      </c>
      <c r="P289" s="50">
        <v>10668461</v>
      </c>
      <c r="R289" s="50">
        <v>10185213</v>
      </c>
      <c r="T289" s="96">
        <f>IF(P289&gt;R289,R289-P289,"")</f>
        <v>-483248</v>
      </c>
      <c r="U289" s="96" t="str">
        <f>IF(P289&gt;R289,"",R289-P289)</f>
        <v/>
      </c>
      <c r="W289" s="50">
        <v>8746254</v>
      </c>
      <c r="Y289" s="96">
        <f>IF(P289-W289&gt;0,W289-P289,"")</f>
        <v>-1922207</v>
      </c>
      <c r="Z289" s="96" t="str">
        <f>IF(P289-W289&gt;0,"",W289-P289)</f>
        <v/>
      </c>
    </row>
    <row r="290" spans="1:26" ht="12.75" customHeight="1" x14ac:dyDescent="0.3">
      <c r="A290" s="48">
        <v>281</v>
      </c>
      <c r="B290" s="48" t="s">
        <v>344</v>
      </c>
      <c r="C290" s="28">
        <v>89626546</v>
      </c>
      <c r="D290" s="91"/>
      <c r="E290" s="28">
        <v>74380324</v>
      </c>
      <c r="G290" s="96">
        <f>IF($C290&gt;E290,E290-$C290,"")</f>
        <v>-15246222</v>
      </c>
      <c r="H290" s="96" t="str">
        <f>IF($C290&gt;E290,"",E290-$C290)</f>
        <v/>
      </c>
      <c r="J290" s="28">
        <v>63871930</v>
      </c>
      <c r="L290" s="96">
        <f>IF($C290&gt;J290,J290-$C290,"")</f>
        <v>-25754616</v>
      </c>
      <c r="M290" s="96" t="str">
        <f>IF($C290&gt;J290,"",J290-$C290)</f>
        <v/>
      </c>
      <c r="P290" s="50">
        <v>54330699</v>
      </c>
      <c r="R290" s="50">
        <v>54330699</v>
      </c>
      <c r="T290" s="96" t="str">
        <f>IF(P290&gt;R290,R290-P290,"")</f>
        <v/>
      </c>
      <c r="U290" s="96">
        <f>IF(P290&gt;R290,"",R290-P290)</f>
        <v>0</v>
      </c>
      <c r="W290" s="50">
        <v>53815667</v>
      </c>
      <c r="Y290" s="96">
        <f>IF(P290-W290&gt;0,W290-P290,"")</f>
        <v>-515032</v>
      </c>
      <c r="Z290" s="96" t="str">
        <f>IF(P290-W290&gt;0,"",W290-P290)</f>
        <v/>
      </c>
    </row>
    <row r="291" spans="1:26" ht="12.75" customHeight="1" x14ac:dyDescent="0.3">
      <c r="A291" s="48">
        <v>282</v>
      </c>
      <c r="B291" s="48" t="s">
        <v>345</v>
      </c>
      <c r="C291" s="28">
        <v>10904363</v>
      </c>
      <c r="D291" s="91"/>
      <c r="E291" s="28">
        <v>11671517</v>
      </c>
      <c r="G291" s="96" t="str">
        <f>IF($C291&gt;E291,E291-$C291,"")</f>
        <v/>
      </c>
      <c r="H291" s="96">
        <f>IF($C291&gt;E291,"",E291-$C291)</f>
        <v>767154</v>
      </c>
      <c r="J291" s="28">
        <v>10022574</v>
      </c>
      <c r="L291" s="96">
        <f>IF($C291&gt;J291,J291-$C291,"")</f>
        <v>-881789</v>
      </c>
      <c r="M291" s="96" t="str">
        <f>IF($C291&gt;J291,"",J291-$C291)</f>
        <v/>
      </c>
      <c r="P291" s="50">
        <v>10904363</v>
      </c>
      <c r="R291" s="50">
        <v>11236935</v>
      </c>
      <c r="T291" s="96" t="str">
        <f>IF(P291&gt;R291,R291-P291,"")</f>
        <v/>
      </c>
      <c r="U291" s="96">
        <f>IF(P291&gt;R291,"",R291-P291)</f>
        <v>332572</v>
      </c>
      <c r="W291" s="50">
        <v>10022574</v>
      </c>
      <c r="Y291" s="96">
        <f>IF(P291-W291&gt;0,W291-P291,"")</f>
        <v>-881789</v>
      </c>
      <c r="Z291" s="96" t="str">
        <f>IF(P291-W291&gt;0,"",W291-P291)</f>
        <v/>
      </c>
    </row>
    <row r="292" spans="1:26" ht="12.75" customHeight="1" x14ac:dyDescent="0.3">
      <c r="A292" s="48">
        <v>283</v>
      </c>
      <c r="B292" s="48" t="s">
        <v>346</v>
      </c>
      <c r="C292" s="28">
        <v>1775785</v>
      </c>
      <c r="D292" s="91"/>
      <c r="E292" s="28">
        <v>2152467</v>
      </c>
      <c r="G292" s="96" t="str">
        <f>IF($C292&gt;E292,E292-$C292,"")</f>
        <v/>
      </c>
      <c r="H292" s="96">
        <f>IF($C292&gt;E292,"",E292-$C292)</f>
        <v>376682</v>
      </c>
      <c r="J292" s="28">
        <v>4275069</v>
      </c>
      <c r="L292" s="96" t="str">
        <f>IF($C292&gt;J292,J292-$C292,"")</f>
        <v/>
      </c>
      <c r="M292" s="96">
        <f>IF($C292&gt;J292,"",J292-$C292)</f>
        <v>2499284</v>
      </c>
      <c r="P292" s="50">
        <v>1775785</v>
      </c>
      <c r="R292" s="50">
        <v>2152466.6038236013</v>
      </c>
      <c r="T292" s="96" t="str">
        <f>IF(P292&gt;R292,R292-P292,"")</f>
        <v/>
      </c>
      <c r="U292" s="96">
        <f>IF(P292&gt;R292,"",R292-P292)</f>
        <v>376681.60382360127</v>
      </c>
      <c r="W292" s="50">
        <v>4275069</v>
      </c>
      <c r="Y292" s="96" t="str">
        <f>IF(P292-W292&gt;0,W292-P292,"")</f>
        <v/>
      </c>
      <c r="Z292" s="96">
        <f>IF(P292-W292&gt;0,"",W292-P292)</f>
        <v>2499284</v>
      </c>
    </row>
    <row r="293" spans="1:26" ht="12.75" customHeight="1" x14ac:dyDescent="0.3">
      <c r="A293" s="48">
        <v>284</v>
      </c>
      <c r="B293" s="48" t="s">
        <v>347</v>
      </c>
      <c r="C293" s="28">
        <v>30526324</v>
      </c>
      <c r="D293" s="91"/>
      <c r="E293" s="28">
        <v>34291424</v>
      </c>
      <c r="G293" s="96" t="str">
        <f>IF($C293&gt;E293,E293-$C293,"")</f>
        <v/>
      </c>
      <c r="H293" s="96">
        <f>IF($C293&gt;E293,"",E293-$C293)</f>
        <v>3765100</v>
      </c>
      <c r="J293" s="28">
        <v>29446759</v>
      </c>
      <c r="L293" s="96">
        <f>IF($C293&gt;J293,J293-$C293,"")</f>
        <v>-1079565</v>
      </c>
      <c r="M293" s="96" t="str">
        <f>IF($C293&gt;J293,"",J293-$C293)</f>
        <v/>
      </c>
      <c r="P293" s="50">
        <v>28885321</v>
      </c>
      <c r="R293" s="50">
        <v>29159506</v>
      </c>
      <c r="T293" s="96" t="str">
        <f>IF(P293&gt;R293,R293-P293,"")</f>
        <v/>
      </c>
      <c r="U293" s="96">
        <f>IF(P293&gt;R293,"",R293-P293)</f>
        <v>274185</v>
      </c>
      <c r="W293" s="50">
        <v>28611137</v>
      </c>
      <c r="Y293" s="96">
        <f>IF(P293-W293&gt;0,W293-P293,"")</f>
        <v>-274184</v>
      </c>
      <c r="Z293" s="96" t="str">
        <f>IF(P293-W293&gt;0,"",W293-P293)</f>
        <v/>
      </c>
    </row>
    <row r="294" spans="1:26" ht="12.75" customHeight="1" x14ac:dyDescent="0.3">
      <c r="A294" s="48">
        <v>285</v>
      </c>
      <c r="B294" s="48" t="s">
        <v>348</v>
      </c>
      <c r="C294" s="28">
        <v>39194719</v>
      </c>
      <c r="D294" s="91"/>
      <c r="E294" s="28">
        <v>32527371</v>
      </c>
      <c r="G294" s="96">
        <f>IF($C294&gt;E294,E294-$C294,"")</f>
        <v>-6667348</v>
      </c>
      <c r="H294" s="96" t="str">
        <f>IF($C294&gt;E294,"",E294-$C294)</f>
        <v/>
      </c>
      <c r="J294" s="28">
        <v>27931929</v>
      </c>
      <c r="L294" s="96">
        <f>IF($C294&gt;J294,J294-$C294,"")</f>
        <v>-11262790</v>
      </c>
      <c r="M294" s="96" t="str">
        <f>IF($C294&gt;J294,"",J294-$C294)</f>
        <v/>
      </c>
      <c r="P294" s="50">
        <v>35370249</v>
      </c>
      <c r="R294" s="50">
        <v>32527371</v>
      </c>
      <c r="T294" s="96">
        <f>IF(P294&gt;R294,R294-P294,"")</f>
        <v>-2842878</v>
      </c>
      <c r="U294" s="96" t="str">
        <f>IF(P294&gt;R294,"",R294-P294)</f>
        <v/>
      </c>
      <c r="W294" s="50">
        <v>27931929</v>
      </c>
      <c r="Y294" s="96">
        <f>IF(P294-W294&gt;0,W294-P294,"")</f>
        <v>-7438320</v>
      </c>
      <c r="Z294" s="96" t="str">
        <f>IF(P294-W294&gt;0,"",W294-P294)</f>
        <v/>
      </c>
    </row>
    <row r="295" spans="1:26" ht="12.75" customHeight="1" x14ac:dyDescent="0.3">
      <c r="A295" s="48">
        <v>286</v>
      </c>
      <c r="B295" s="48" t="s">
        <v>349</v>
      </c>
      <c r="C295" s="28">
        <v>12419033</v>
      </c>
      <c r="D295" s="91"/>
      <c r="E295" s="28">
        <v>14867294</v>
      </c>
      <c r="G295" s="96" t="str">
        <f>IF($C295&gt;E295,E295-$C295,"")</f>
        <v/>
      </c>
      <c r="H295" s="96">
        <f>IF($C295&gt;E295,"",E295-$C295)</f>
        <v>2448261</v>
      </c>
      <c r="J295" s="28">
        <v>12766855</v>
      </c>
      <c r="L295" s="96" t="str">
        <f>IF($C295&gt;J295,J295-$C295,"")</f>
        <v/>
      </c>
      <c r="M295" s="96">
        <f>IF($C295&gt;J295,"",J295-$C295)</f>
        <v>347822</v>
      </c>
      <c r="P295" s="50">
        <v>12419033</v>
      </c>
      <c r="R295" s="50">
        <v>13045867</v>
      </c>
      <c r="T295" s="96" t="str">
        <f>IF(P295&gt;R295,R295-P295,"")</f>
        <v/>
      </c>
      <c r="U295" s="96">
        <f>IF(P295&gt;R295,"",R295-P295)</f>
        <v>626834</v>
      </c>
      <c r="W295" s="50">
        <v>12766855</v>
      </c>
      <c r="Y295" s="96" t="str">
        <f>IF(P295-W295&gt;0,W295-P295,"")</f>
        <v/>
      </c>
      <c r="Z295" s="96">
        <f>IF(P295-W295&gt;0,"",W295-P295)</f>
        <v>347822</v>
      </c>
    </row>
    <row r="296" spans="1:26" ht="12.75" customHeight="1" x14ac:dyDescent="0.3">
      <c r="A296" s="48">
        <v>287</v>
      </c>
      <c r="B296" s="48" t="s">
        <v>350</v>
      </c>
      <c r="C296" s="28">
        <v>14851452</v>
      </c>
      <c r="D296" s="91"/>
      <c r="E296" s="28">
        <v>12325096</v>
      </c>
      <c r="G296" s="96">
        <f>IF($C296&gt;E296,E296-$C296,"")</f>
        <v>-2526356</v>
      </c>
      <c r="H296" s="96" t="str">
        <f>IF($C296&gt;E296,"",E296-$C296)</f>
        <v/>
      </c>
      <c r="J296" s="28">
        <v>10583816</v>
      </c>
      <c r="L296" s="96">
        <f>IF($C296&gt;J296,J296-$C296,"")</f>
        <v>-4267636</v>
      </c>
      <c r="M296" s="96" t="str">
        <f>IF($C296&gt;J296,"",J296-$C296)</f>
        <v/>
      </c>
      <c r="P296" s="50">
        <v>13882412</v>
      </c>
      <c r="R296" s="50">
        <v>12325096</v>
      </c>
      <c r="T296" s="96">
        <f>IF(P296&gt;R296,R296-P296,"")</f>
        <v>-1557316</v>
      </c>
      <c r="U296" s="96" t="str">
        <f>IF(P296&gt;R296,"",R296-P296)</f>
        <v/>
      </c>
      <c r="W296" s="50">
        <v>10583816</v>
      </c>
      <c r="Y296" s="96">
        <f>IF(P296-W296&gt;0,W296-P296,"")</f>
        <v>-3298596</v>
      </c>
      <c r="Z296" s="96" t="str">
        <f>IF(P296-W296&gt;0,"",W296-P296)</f>
        <v/>
      </c>
    </row>
    <row r="297" spans="1:26" ht="12.75" customHeight="1" x14ac:dyDescent="0.3">
      <c r="A297" s="48">
        <v>288</v>
      </c>
      <c r="B297" s="48" t="s">
        <v>351</v>
      </c>
      <c r="C297" s="28">
        <v>40391964</v>
      </c>
      <c r="D297" s="91"/>
      <c r="E297" s="28">
        <v>48959957</v>
      </c>
      <c r="G297" s="96" t="str">
        <f>IF($C297&gt;E297,E297-$C297,"")</f>
        <v/>
      </c>
      <c r="H297" s="96">
        <f>IF($C297&gt;E297,"",E297-$C297)</f>
        <v>8567993</v>
      </c>
      <c r="J297" s="28">
        <v>45315228</v>
      </c>
      <c r="L297" s="96" t="str">
        <f>IF($C297&gt;J297,J297-$C297,"")</f>
        <v/>
      </c>
      <c r="M297" s="96">
        <f>IF($C297&gt;J297,"",J297-$C297)</f>
        <v>4923264</v>
      </c>
      <c r="P297" s="50">
        <v>39720615</v>
      </c>
      <c r="R297" s="50">
        <v>40487422</v>
      </c>
      <c r="T297" s="96" t="str">
        <f>IF(P297&gt;R297,R297-P297,"")</f>
        <v/>
      </c>
      <c r="U297" s="96">
        <f>IF(P297&gt;R297,"",R297-P297)</f>
        <v>766807</v>
      </c>
      <c r="W297" s="50">
        <v>40487422</v>
      </c>
      <c r="Y297" s="96" t="str">
        <f>IF(P297-W297&gt;0,W297-P297,"")</f>
        <v/>
      </c>
      <c r="Z297" s="96">
        <f>IF(P297-W297&gt;0,"",W297-P297)</f>
        <v>766807</v>
      </c>
    </row>
    <row r="298" spans="1:26" ht="12.75" customHeight="1" x14ac:dyDescent="0.3">
      <c r="A298" s="48">
        <v>289</v>
      </c>
      <c r="B298" s="48" t="s">
        <v>352</v>
      </c>
      <c r="C298" s="28">
        <v>3426499</v>
      </c>
      <c r="D298" s="91"/>
      <c r="E298" s="28">
        <v>3339245</v>
      </c>
      <c r="G298" s="96">
        <f>IF($C298&gt;E298,E298-$C298,"")</f>
        <v>-87254</v>
      </c>
      <c r="H298" s="96" t="str">
        <f>IF($C298&gt;E298,"",E298-$C298)</f>
        <v/>
      </c>
      <c r="J298" s="28">
        <v>2867479</v>
      </c>
      <c r="L298" s="96">
        <f>IF($C298&gt;J298,J298-$C298,"")</f>
        <v>-559020</v>
      </c>
      <c r="M298" s="96" t="str">
        <f>IF($C298&gt;J298,"",J298-$C298)</f>
        <v/>
      </c>
      <c r="P298" s="50">
        <v>3397528</v>
      </c>
      <c r="R298" s="50">
        <v>3339245</v>
      </c>
      <c r="T298" s="96">
        <f>IF(P298&gt;R298,R298-P298,"")</f>
        <v>-58283</v>
      </c>
      <c r="U298" s="96" t="str">
        <f>IF(P298&gt;R298,"",R298-P298)</f>
        <v/>
      </c>
      <c r="W298" s="50">
        <v>2867479</v>
      </c>
      <c r="Y298" s="96">
        <f>IF(P298-W298&gt;0,W298-P298,"")</f>
        <v>-530049</v>
      </c>
      <c r="Z298" s="96" t="str">
        <f>IF(P298-W298&gt;0,"",W298-P298)</f>
        <v/>
      </c>
    </row>
    <row r="299" spans="1:26" ht="12.75" customHeight="1" x14ac:dyDescent="0.3">
      <c r="A299" s="48">
        <v>290</v>
      </c>
      <c r="B299" s="48" t="s">
        <v>353</v>
      </c>
      <c r="C299" s="28">
        <v>15406489</v>
      </c>
      <c r="D299" s="91"/>
      <c r="E299" s="28">
        <v>14760378</v>
      </c>
      <c r="G299" s="96">
        <f>IF($C299&gt;E299,E299-$C299,"")</f>
        <v>-646111</v>
      </c>
      <c r="H299" s="96" t="str">
        <f>IF($C299&gt;E299,"",E299-$C299)</f>
        <v/>
      </c>
      <c r="J299" s="28">
        <v>12675043</v>
      </c>
      <c r="L299" s="96">
        <f>IF($C299&gt;J299,J299-$C299,"")</f>
        <v>-2731446</v>
      </c>
      <c r="M299" s="96" t="str">
        <f>IF($C299&gt;J299,"",J299-$C299)</f>
        <v/>
      </c>
      <c r="P299" s="50">
        <v>15406489</v>
      </c>
      <c r="R299" s="50">
        <v>14760378</v>
      </c>
      <c r="T299" s="96">
        <f>IF(P299&gt;R299,R299-P299,"")</f>
        <v>-646111</v>
      </c>
      <c r="U299" s="96" t="str">
        <f>IF(P299&gt;R299,"",R299-P299)</f>
        <v/>
      </c>
      <c r="W299" s="50">
        <v>12675043</v>
      </c>
      <c r="Y299" s="96">
        <f>IF(P299-W299&gt;0,W299-P299,"")</f>
        <v>-2731446</v>
      </c>
      <c r="Z299" s="96" t="str">
        <f>IF(P299-W299&gt;0,"",W299-P299)</f>
        <v/>
      </c>
    </row>
    <row r="300" spans="1:26" ht="12.75" customHeight="1" x14ac:dyDescent="0.3">
      <c r="A300" s="48">
        <v>291</v>
      </c>
      <c r="B300" s="48" t="s">
        <v>354</v>
      </c>
      <c r="C300" s="28">
        <v>23716471</v>
      </c>
      <c r="D300" s="91"/>
      <c r="E300" s="28">
        <v>28747238</v>
      </c>
      <c r="G300" s="96" t="str">
        <f>IF($C300&gt;E300,E300-$C300,"")</f>
        <v/>
      </c>
      <c r="H300" s="96">
        <f>IF($C300&gt;E300,"",E300-$C300)</f>
        <v>5030767</v>
      </c>
      <c r="J300" s="28">
        <v>26260416</v>
      </c>
      <c r="L300" s="96" t="str">
        <f>IF($C300&gt;J300,J300-$C300,"")</f>
        <v/>
      </c>
      <c r="M300" s="96">
        <f>IF($C300&gt;J300,"",J300-$C300)</f>
        <v>2543945</v>
      </c>
      <c r="P300" s="50">
        <v>22869707</v>
      </c>
      <c r="R300" s="50">
        <v>23089587</v>
      </c>
      <c r="T300" s="96" t="str">
        <f>IF(P300&gt;R300,R300-P300,"")</f>
        <v/>
      </c>
      <c r="U300" s="96">
        <f>IF(P300&gt;R300,"",R300-P300)</f>
        <v>219880</v>
      </c>
      <c r="W300" s="50">
        <v>23089587</v>
      </c>
      <c r="Y300" s="96" t="str">
        <f>IF(P300-W300&gt;0,W300-P300,"")</f>
        <v/>
      </c>
      <c r="Z300" s="96">
        <f>IF(P300-W300&gt;0,"",W300-P300)</f>
        <v>219880</v>
      </c>
    </row>
    <row r="301" spans="1:26" ht="12.75" customHeight="1" x14ac:dyDescent="0.3">
      <c r="A301" s="48">
        <v>292</v>
      </c>
      <c r="B301" s="48" t="s">
        <v>355</v>
      </c>
      <c r="C301" s="28">
        <v>22851317</v>
      </c>
      <c r="D301" s="91"/>
      <c r="E301" s="28">
        <v>18964118</v>
      </c>
      <c r="G301" s="96">
        <f>IF($C301&gt;E301,E301-$C301,"")</f>
        <v>-3887199</v>
      </c>
      <c r="H301" s="96" t="str">
        <f>IF($C301&gt;E301,"",E301-$C301)</f>
        <v/>
      </c>
      <c r="J301" s="28">
        <v>16284882</v>
      </c>
      <c r="L301" s="96">
        <f>IF($C301&gt;J301,J301-$C301,"")</f>
        <v>-6566435</v>
      </c>
      <c r="M301" s="96" t="str">
        <f>IF($C301&gt;J301,"",J301-$C301)</f>
        <v/>
      </c>
      <c r="P301" s="50">
        <v>20659026</v>
      </c>
      <c r="R301" s="50">
        <v>18964118</v>
      </c>
      <c r="T301" s="96">
        <f>IF(P301&gt;R301,R301-P301,"")</f>
        <v>-1694908</v>
      </c>
      <c r="U301" s="96" t="str">
        <f>IF(P301&gt;R301,"",R301-P301)</f>
        <v/>
      </c>
      <c r="W301" s="50">
        <v>16284882</v>
      </c>
      <c r="Y301" s="96">
        <f>IF(P301-W301&gt;0,W301-P301,"")</f>
        <v>-4374144</v>
      </c>
      <c r="Z301" s="96" t="str">
        <f>IF(P301-W301&gt;0,"",W301-P301)</f>
        <v/>
      </c>
    </row>
    <row r="302" spans="1:26" ht="12.75" customHeight="1" x14ac:dyDescent="0.3">
      <c r="A302" s="48">
        <v>293</v>
      </c>
      <c r="B302" s="48" t="s">
        <v>356</v>
      </c>
      <c r="C302" s="28">
        <v>60779654</v>
      </c>
      <c r="D302" s="91"/>
      <c r="E302" s="28">
        <v>50440529</v>
      </c>
      <c r="G302" s="96">
        <f>IF($C302&gt;E302,E302-$C302,"")</f>
        <v>-10339125</v>
      </c>
      <c r="H302" s="96" t="str">
        <f>IF($C302&gt;E302,"",E302-$C302)</f>
        <v/>
      </c>
      <c r="J302" s="28">
        <v>43314330</v>
      </c>
      <c r="L302" s="96">
        <f>IF($C302&gt;J302,J302-$C302,"")</f>
        <v>-17465324</v>
      </c>
      <c r="M302" s="96" t="str">
        <f>IF($C302&gt;J302,"",J302-$C302)</f>
        <v/>
      </c>
      <c r="P302" s="50">
        <v>51624834</v>
      </c>
      <c r="R302" s="50">
        <v>50440529</v>
      </c>
      <c r="T302" s="96">
        <f>IF(P302&gt;R302,R302-P302,"")</f>
        <v>-1184305</v>
      </c>
      <c r="U302" s="96" t="str">
        <f>IF(P302&gt;R302,"",R302-P302)</f>
        <v/>
      </c>
      <c r="W302" s="50">
        <v>43314330</v>
      </c>
      <c r="Y302" s="96">
        <f>IF(P302-W302&gt;0,W302-P302,"")</f>
        <v>-8310504</v>
      </c>
      <c r="Z302" s="96" t="str">
        <f>IF(P302-W302&gt;0,"",W302-P302)</f>
        <v/>
      </c>
    </row>
    <row r="303" spans="1:26" ht="12.75" customHeight="1" x14ac:dyDescent="0.3">
      <c r="A303" s="48">
        <v>294</v>
      </c>
      <c r="B303" s="48" t="s">
        <v>357</v>
      </c>
      <c r="C303" s="28">
        <v>8121026</v>
      </c>
      <c r="D303" s="91"/>
      <c r="E303" s="28">
        <v>6739572</v>
      </c>
      <c r="G303" s="96">
        <f>IF($C303&gt;E303,E303-$C303,"")</f>
        <v>-1381454</v>
      </c>
      <c r="H303" s="96" t="str">
        <f>IF($C303&gt;E303,"",E303-$C303)</f>
        <v/>
      </c>
      <c r="J303" s="28">
        <v>5787410</v>
      </c>
      <c r="L303" s="96">
        <f>IF($C303&gt;J303,J303-$C303,"")</f>
        <v>-2333616</v>
      </c>
      <c r="M303" s="96" t="str">
        <f>IF($C303&gt;J303,"",J303-$C303)</f>
        <v/>
      </c>
      <c r="P303" s="50">
        <v>6501964</v>
      </c>
      <c r="R303" s="50">
        <v>6379470</v>
      </c>
      <c r="T303" s="96">
        <f>IF(P303&gt;R303,R303-P303,"")</f>
        <v>-122494</v>
      </c>
      <c r="U303" s="96" t="str">
        <f>IF(P303&gt;R303,"",R303-P303)</f>
        <v/>
      </c>
      <c r="W303" s="50">
        <v>5787410</v>
      </c>
      <c r="Y303" s="96">
        <f>IF(P303-W303&gt;0,W303-P303,"")</f>
        <v>-714554</v>
      </c>
      <c r="Z303" s="96" t="str">
        <f>IF(P303-W303&gt;0,"",W303-P303)</f>
        <v/>
      </c>
    </row>
    <row r="304" spans="1:26" ht="12.75" customHeight="1" x14ac:dyDescent="0.3">
      <c r="A304" s="48">
        <v>295</v>
      </c>
      <c r="B304" s="48" t="s">
        <v>358</v>
      </c>
      <c r="C304" s="28">
        <v>42543278</v>
      </c>
      <c r="D304" s="91"/>
      <c r="E304" s="28">
        <v>41999461</v>
      </c>
      <c r="G304" s="96">
        <f>IF($C304&gt;E304,E304-$C304,"")</f>
        <v>-543817</v>
      </c>
      <c r="H304" s="96" t="str">
        <f>IF($C304&gt;E304,"",E304-$C304)</f>
        <v/>
      </c>
      <c r="J304" s="28">
        <v>36065810</v>
      </c>
      <c r="L304" s="96">
        <f>IF($C304&gt;J304,J304-$C304,"")</f>
        <v>-6477468</v>
      </c>
      <c r="M304" s="96" t="str">
        <f>IF($C304&gt;J304,"",J304-$C304)</f>
        <v/>
      </c>
      <c r="P304" s="50">
        <v>41647711</v>
      </c>
      <c r="R304" s="50">
        <v>41647711</v>
      </c>
      <c r="T304" s="96" t="str">
        <f>IF(P304&gt;R304,R304-P304,"")</f>
        <v/>
      </c>
      <c r="U304" s="96">
        <f>IF(P304&gt;R304,"",R304-P304)</f>
        <v>0</v>
      </c>
      <c r="W304" s="50">
        <v>36065810</v>
      </c>
      <c r="Y304" s="96">
        <f>IF(P304-W304&gt;0,W304-P304,"")</f>
        <v>-5581901</v>
      </c>
      <c r="Z304" s="96" t="str">
        <f>IF(P304-W304&gt;0,"",W304-P304)</f>
        <v/>
      </c>
    </row>
    <row r="305" spans="1:26" ht="12.75" customHeight="1" x14ac:dyDescent="0.3">
      <c r="A305" s="48">
        <v>296</v>
      </c>
      <c r="B305" s="48" t="s">
        <v>359</v>
      </c>
      <c r="C305" s="28">
        <v>7729696</v>
      </c>
      <c r="D305" s="91"/>
      <c r="E305" s="28">
        <v>9369329</v>
      </c>
      <c r="G305" s="96" t="str">
        <f>IF($C305&gt;E305,E305-$C305,"")</f>
        <v/>
      </c>
      <c r="H305" s="96">
        <f>IF($C305&gt;E305,"",E305-$C305)</f>
        <v>1639633</v>
      </c>
      <c r="J305" s="28">
        <v>14036402</v>
      </c>
      <c r="L305" s="96" t="str">
        <f>IF($C305&gt;J305,J305-$C305,"")</f>
        <v/>
      </c>
      <c r="M305" s="96">
        <f>IF($C305&gt;J305,"",J305-$C305)</f>
        <v>6306706</v>
      </c>
      <c r="P305" s="50">
        <v>7729696</v>
      </c>
      <c r="R305" s="50">
        <v>7599930</v>
      </c>
      <c r="T305" s="96">
        <f>IF(P305&gt;R305,R305-P305,"")</f>
        <v>-129766</v>
      </c>
      <c r="U305" s="96" t="str">
        <f>IF(P305&gt;R305,"",R305-P305)</f>
        <v/>
      </c>
      <c r="W305" s="50">
        <v>7599930</v>
      </c>
      <c r="Y305" s="96">
        <f>IF(P305-W305&gt;0,W305-P305,"")</f>
        <v>-129766</v>
      </c>
      <c r="Z305" s="96" t="str">
        <f>IF(P305-W305&gt;0,"",W305-P305)</f>
        <v/>
      </c>
    </row>
    <row r="306" spans="1:26" ht="12.75" customHeight="1" x14ac:dyDescent="0.3">
      <c r="A306" s="48">
        <v>297</v>
      </c>
      <c r="B306" s="48" t="s">
        <v>360</v>
      </c>
      <c r="C306" s="28">
        <v>263579</v>
      </c>
      <c r="D306" s="91"/>
      <c r="E306" s="28">
        <v>319489</v>
      </c>
      <c r="G306" s="96" t="str">
        <f>IF($C306&gt;E306,E306-$C306,"")</f>
        <v/>
      </c>
      <c r="H306" s="96">
        <f>IF($C306&gt;E306,"",E306-$C306)</f>
        <v>55910</v>
      </c>
      <c r="J306" s="28">
        <v>786953</v>
      </c>
      <c r="L306" s="96" t="str">
        <f>IF($C306&gt;J306,J306-$C306,"")</f>
        <v/>
      </c>
      <c r="M306" s="96">
        <f>IF($C306&gt;J306,"",J306-$C306)</f>
        <v>523374</v>
      </c>
      <c r="P306" s="50">
        <v>263579</v>
      </c>
      <c r="R306" s="50">
        <v>319489</v>
      </c>
      <c r="T306" s="96" t="str">
        <f>IF(P306&gt;R306,R306-P306,"")</f>
        <v/>
      </c>
      <c r="U306" s="96">
        <f>IF(P306&gt;R306,"",R306-P306)</f>
        <v>55910</v>
      </c>
      <c r="W306" s="50">
        <v>786953</v>
      </c>
      <c r="Y306" s="96" t="str">
        <f>IF(P306-W306&gt;0,W306-P306,"")</f>
        <v/>
      </c>
      <c r="Z306" s="96">
        <f>IF(P306-W306&gt;0,"",W306-P306)</f>
        <v>523374</v>
      </c>
    </row>
    <row r="307" spans="1:26" ht="12.75" customHeight="1" x14ac:dyDescent="0.3">
      <c r="A307" s="48">
        <v>298</v>
      </c>
      <c r="B307" s="48" t="s">
        <v>361</v>
      </c>
      <c r="C307" s="28">
        <v>11477811</v>
      </c>
      <c r="D307" s="91"/>
      <c r="E307" s="28">
        <v>13912498</v>
      </c>
      <c r="G307" s="96" t="str">
        <f>IF($C307&gt;E307,E307-$C307,"")</f>
        <v/>
      </c>
      <c r="H307" s="96">
        <f>IF($C307&gt;E307,"",E307-$C307)</f>
        <v>2434687</v>
      </c>
      <c r="J307" s="28">
        <v>12130157</v>
      </c>
      <c r="L307" s="96" t="str">
        <f>IF($C307&gt;J307,J307-$C307,"")</f>
        <v/>
      </c>
      <c r="M307" s="96">
        <f>IF($C307&gt;J307,"",J307-$C307)</f>
        <v>652346</v>
      </c>
      <c r="P307" s="50">
        <v>11268200</v>
      </c>
      <c r="R307" s="50">
        <v>11486682</v>
      </c>
      <c r="T307" s="96" t="str">
        <f>IF(P307&gt;R307,R307-P307,"")</f>
        <v/>
      </c>
      <c r="U307" s="96">
        <f>IF(P307&gt;R307,"",R307-P307)</f>
        <v>218482</v>
      </c>
      <c r="W307" s="50">
        <v>11377441</v>
      </c>
      <c r="Y307" s="96" t="str">
        <f>IF(P307-W307&gt;0,W307-P307,"")</f>
        <v/>
      </c>
      <c r="Z307" s="96">
        <f>IF(P307-W307&gt;0,"",W307-P307)</f>
        <v>109241</v>
      </c>
    </row>
    <row r="308" spans="1:26" ht="12.75" customHeight="1" x14ac:dyDescent="0.3">
      <c r="A308" s="48">
        <v>299</v>
      </c>
      <c r="B308" s="48" t="s">
        <v>362</v>
      </c>
      <c r="C308" s="28">
        <v>10825957</v>
      </c>
      <c r="D308" s="91"/>
      <c r="E308" s="28">
        <v>8984372</v>
      </c>
      <c r="G308" s="96">
        <f>IF($C308&gt;E308,E308-$C308,"")</f>
        <v>-1841585</v>
      </c>
      <c r="H308" s="96" t="str">
        <f>IF($C308&gt;E308,"",E308-$C308)</f>
        <v/>
      </c>
      <c r="J308" s="28">
        <v>7715067</v>
      </c>
      <c r="L308" s="96">
        <f>IF($C308&gt;J308,J308-$C308,"")</f>
        <v>-3110890</v>
      </c>
      <c r="M308" s="96" t="str">
        <f>IF($C308&gt;J308,"",J308-$C308)</f>
        <v/>
      </c>
      <c r="P308" s="50">
        <v>9522126</v>
      </c>
      <c r="R308" s="50">
        <v>8984372</v>
      </c>
      <c r="T308" s="96">
        <f>IF(P308&gt;R308,R308-P308,"")</f>
        <v>-537754</v>
      </c>
      <c r="U308" s="96" t="str">
        <f>IF(P308&gt;R308,"",R308-P308)</f>
        <v/>
      </c>
      <c r="W308" s="50">
        <v>7715067</v>
      </c>
      <c r="Y308" s="96">
        <f>IF(P308-W308&gt;0,W308-P308,"")</f>
        <v>-1807059</v>
      </c>
      <c r="Z308" s="96" t="str">
        <f>IF(P308-W308&gt;0,"",W308-P308)</f>
        <v/>
      </c>
    </row>
    <row r="309" spans="1:26" ht="12.75" customHeight="1" x14ac:dyDescent="0.3">
      <c r="A309" s="48">
        <v>300</v>
      </c>
      <c r="B309" s="48" t="s">
        <v>363</v>
      </c>
      <c r="C309" s="28">
        <v>1914301</v>
      </c>
      <c r="D309" s="91"/>
      <c r="E309" s="28">
        <v>2320365</v>
      </c>
      <c r="G309" s="96" t="str">
        <f>IF($C309&gt;E309,E309-$C309,"")</f>
        <v/>
      </c>
      <c r="H309" s="96">
        <f>IF($C309&gt;E309,"",E309-$C309)</f>
        <v>406064</v>
      </c>
      <c r="J309" s="28">
        <v>11093618</v>
      </c>
      <c r="L309" s="96" t="str">
        <f>IF($C309&gt;J309,J309-$C309,"")</f>
        <v/>
      </c>
      <c r="M309" s="96">
        <f>IF($C309&gt;J309,"",J309-$C309)</f>
        <v>9179317</v>
      </c>
      <c r="P309" s="50">
        <v>1914301</v>
      </c>
      <c r="R309" s="50">
        <v>2320365</v>
      </c>
      <c r="T309" s="96" t="str">
        <f>IF(P309&gt;R309,R309-P309,"")</f>
        <v/>
      </c>
      <c r="U309" s="96">
        <f>IF(P309&gt;R309,"",R309-P309)</f>
        <v>406064</v>
      </c>
      <c r="W309" s="50">
        <v>11093618</v>
      </c>
      <c r="Y309" s="96" t="str">
        <f>IF(P309-W309&gt;0,W309-P309,"")</f>
        <v/>
      </c>
      <c r="Z309" s="96">
        <f>IF(P309-W309&gt;0,"",W309-P309)</f>
        <v>9179317</v>
      </c>
    </row>
    <row r="310" spans="1:26" ht="12.75" customHeight="1" x14ac:dyDescent="0.3">
      <c r="A310" s="48">
        <v>301</v>
      </c>
      <c r="B310" s="48" t="s">
        <v>364</v>
      </c>
      <c r="C310" s="28">
        <v>19762477</v>
      </c>
      <c r="D310" s="91"/>
      <c r="E310" s="28">
        <v>16400715</v>
      </c>
      <c r="G310" s="96">
        <f>IF($C310&gt;E310,E310-$C310,"")</f>
        <v>-3361762</v>
      </c>
      <c r="H310" s="96" t="str">
        <f>IF($C310&gt;E310,"",E310-$C310)</f>
        <v/>
      </c>
      <c r="J310" s="28">
        <v>14083635</v>
      </c>
      <c r="L310" s="96">
        <f>IF($C310&gt;J310,J310-$C310,"")</f>
        <v>-5678842</v>
      </c>
      <c r="M310" s="96" t="str">
        <f>IF($C310&gt;J310,"",J310-$C310)</f>
        <v/>
      </c>
      <c r="P310" s="50">
        <v>17467579</v>
      </c>
      <c r="R310" s="50">
        <v>16400715</v>
      </c>
      <c r="T310" s="96">
        <f>IF(P310&gt;R310,R310-P310,"")</f>
        <v>-1066864</v>
      </c>
      <c r="U310" s="96" t="str">
        <f>IF(P310&gt;R310,"",R310-P310)</f>
        <v/>
      </c>
      <c r="W310" s="50">
        <v>14083635</v>
      </c>
      <c r="Y310" s="96">
        <f>IF(P310-W310&gt;0,W310-P310,"")</f>
        <v>-3383944</v>
      </c>
      <c r="Z310" s="96" t="str">
        <f>IF(P310-W310&gt;0,"",W310-P310)</f>
        <v/>
      </c>
    </row>
    <row r="311" spans="1:26" ht="12.75" customHeight="1" x14ac:dyDescent="0.3">
      <c r="A311" s="48">
        <v>302</v>
      </c>
      <c r="B311" s="48" t="s">
        <v>365</v>
      </c>
      <c r="C311" s="28">
        <v>342614</v>
      </c>
      <c r="D311" s="91"/>
      <c r="E311" s="28">
        <v>415290</v>
      </c>
      <c r="G311" s="96" t="str">
        <f>IF($C311&gt;E311,E311-$C311,"")</f>
        <v/>
      </c>
      <c r="H311" s="96">
        <f>IF($C311&gt;E311,"",E311-$C311)</f>
        <v>72676</v>
      </c>
      <c r="J311" s="28">
        <v>712892</v>
      </c>
      <c r="L311" s="96" t="str">
        <f>IF($C311&gt;J311,J311-$C311,"")</f>
        <v/>
      </c>
      <c r="M311" s="96">
        <f>IF($C311&gt;J311,"",J311-$C311)</f>
        <v>370278</v>
      </c>
      <c r="P311" s="50">
        <v>342614</v>
      </c>
      <c r="R311" s="50">
        <v>415290</v>
      </c>
      <c r="T311" s="96" t="str">
        <f>IF(P311&gt;R311,R311-P311,"")</f>
        <v/>
      </c>
      <c r="U311" s="96">
        <f>IF(P311&gt;R311,"",R311-P311)</f>
        <v>72676</v>
      </c>
      <c r="W311" s="50">
        <v>282185</v>
      </c>
      <c r="Y311" s="96">
        <f>IF(P311-W311&gt;0,W311-P311,"")</f>
        <v>-60429</v>
      </c>
      <c r="Z311" s="96" t="str">
        <f>IF(P311-W311&gt;0,"",W311-P311)</f>
        <v/>
      </c>
    </row>
    <row r="312" spans="1:26" ht="12.75" customHeight="1" x14ac:dyDescent="0.3">
      <c r="A312" s="48">
        <v>303</v>
      </c>
      <c r="B312" s="48" t="s">
        <v>366</v>
      </c>
      <c r="C312" s="28">
        <v>13618477</v>
      </c>
      <c r="D312" s="91"/>
      <c r="E312" s="28">
        <v>12814558</v>
      </c>
      <c r="G312" s="96">
        <f>IF($C312&gt;E312,E312-$C312,"")</f>
        <v>-803919</v>
      </c>
      <c r="H312" s="96" t="str">
        <f>IF($C312&gt;E312,"",E312-$C312)</f>
        <v/>
      </c>
      <c r="J312" s="28">
        <v>11004127</v>
      </c>
      <c r="L312" s="96">
        <f>IF($C312&gt;J312,J312-$C312,"")</f>
        <v>-2614350</v>
      </c>
      <c r="M312" s="96" t="str">
        <f>IF($C312&gt;J312,"",J312-$C312)</f>
        <v/>
      </c>
      <c r="P312" s="50">
        <v>13223741</v>
      </c>
      <c r="R312" s="50">
        <v>12814558</v>
      </c>
      <c r="T312" s="96">
        <f>IF(P312&gt;R312,R312-P312,"")</f>
        <v>-409183</v>
      </c>
      <c r="U312" s="96" t="str">
        <f>IF(P312&gt;R312,"",R312-P312)</f>
        <v/>
      </c>
      <c r="W312" s="50">
        <v>11004127</v>
      </c>
      <c r="Y312" s="96">
        <f>IF(P312-W312&gt;0,W312-P312,"")</f>
        <v>-2219614</v>
      </c>
      <c r="Z312" s="96" t="str">
        <f>IF(P312-W312&gt;0,"",W312-P312)</f>
        <v/>
      </c>
    </row>
    <row r="313" spans="1:26" ht="12.75" customHeight="1" x14ac:dyDescent="0.3">
      <c r="A313" s="48">
        <v>304</v>
      </c>
      <c r="B313" s="48" t="s">
        <v>367</v>
      </c>
      <c r="C313" s="28">
        <v>20866185</v>
      </c>
      <c r="D313" s="91"/>
      <c r="E313" s="28">
        <v>17522585</v>
      </c>
      <c r="G313" s="96">
        <f>IF($C313&gt;E313,E313-$C313,"")</f>
        <v>-3343600</v>
      </c>
      <c r="H313" s="96" t="str">
        <f>IF($C313&gt;E313,"",E313-$C313)</f>
        <v/>
      </c>
      <c r="J313" s="28">
        <v>15047008</v>
      </c>
      <c r="L313" s="96">
        <f>IF($C313&gt;J313,J313-$C313,"")</f>
        <v>-5819177</v>
      </c>
      <c r="M313" s="96" t="str">
        <f>IF($C313&gt;J313,"",J313-$C313)</f>
        <v/>
      </c>
      <c r="P313" s="50">
        <v>19057414</v>
      </c>
      <c r="R313" s="50">
        <v>17522585</v>
      </c>
      <c r="T313" s="96">
        <f>IF(P313&gt;R313,R313-P313,"")</f>
        <v>-1534829</v>
      </c>
      <c r="U313" s="96" t="str">
        <f>IF(P313&gt;R313,"",R313-P313)</f>
        <v/>
      </c>
      <c r="W313" s="50">
        <v>15047008</v>
      </c>
      <c r="Y313" s="96">
        <f>IF(P313-W313&gt;0,W313-P313,"")</f>
        <v>-4010406</v>
      </c>
      <c r="Z313" s="96" t="str">
        <f>IF(P313-W313&gt;0,"",W313-P313)</f>
        <v/>
      </c>
    </row>
    <row r="314" spans="1:26" ht="12.75" customHeight="1" x14ac:dyDescent="0.3">
      <c r="A314" s="48">
        <v>305</v>
      </c>
      <c r="B314" s="48" t="s">
        <v>368</v>
      </c>
      <c r="C314" s="28">
        <v>40692354</v>
      </c>
      <c r="D314" s="91"/>
      <c r="E314" s="28">
        <v>42456218</v>
      </c>
      <c r="G314" s="96" t="str">
        <f>IF($C314&gt;E314,E314-$C314,"")</f>
        <v/>
      </c>
      <c r="H314" s="96">
        <f>IF($C314&gt;E314,"",E314-$C314)</f>
        <v>1763864</v>
      </c>
      <c r="J314" s="28">
        <v>36458036</v>
      </c>
      <c r="L314" s="96">
        <f>IF($C314&gt;J314,J314-$C314,"")</f>
        <v>-4234318</v>
      </c>
      <c r="M314" s="96" t="str">
        <f>IF($C314&gt;J314,"",J314-$C314)</f>
        <v/>
      </c>
      <c r="P314" s="50">
        <v>39792170</v>
      </c>
      <c r="R314" s="50">
        <v>40173723</v>
      </c>
      <c r="T314" s="96" t="str">
        <f>IF(P314&gt;R314,R314-P314,"")</f>
        <v/>
      </c>
      <c r="U314" s="96">
        <f>IF(P314&gt;R314,"",R314-P314)</f>
        <v>381553</v>
      </c>
      <c r="W314" s="50">
        <v>36458036</v>
      </c>
      <c r="Y314" s="96">
        <f>IF(P314-W314&gt;0,W314-P314,"")</f>
        <v>-3334134</v>
      </c>
      <c r="Z314" s="96" t="str">
        <f>IF(P314-W314&gt;0,"",W314-P314)</f>
        <v/>
      </c>
    </row>
    <row r="315" spans="1:26" ht="12.75" customHeight="1" x14ac:dyDescent="0.3">
      <c r="A315" s="48">
        <v>306</v>
      </c>
      <c r="B315" s="48" t="s">
        <v>369</v>
      </c>
      <c r="C315" s="28">
        <v>1732261</v>
      </c>
      <c r="D315" s="91"/>
      <c r="E315" s="28">
        <v>1437589</v>
      </c>
      <c r="G315" s="96">
        <f>IF($C315&gt;E315,E315-$C315,"")</f>
        <v>-294672</v>
      </c>
      <c r="H315" s="96" t="str">
        <f>IF($C315&gt;E315,"",E315-$C315)</f>
        <v/>
      </c>
      <c r="J315" s="28">
        <v>1234487</v>
      </c>
      <c r="L315" s="96">
        <f>IF($C315&gt;J315,J315-$C315,"")</f>
        <v>-497774</v>
      </c>
      <c r="M315" s="96" t="str">
        <f>IF($C315&gt;J315,"",J315-$C315)</f>
        <v/>
      </c>
      <c r="P315" s="50">
        <v>1464287</v>
      </c>
      <c r="R315" s="50">
        <v>1436388</v>
      </c>
      <c r="T315" s="96">
        <f>IF(P315&gt;R315,R315-P315,"")</f>
        <v>-27899</v>
      </c>
      <c r="U315" s="96" t="str">
        <f>IF(P315&gt;R315,"",R315-P315)</f>
        <v/>
      </c>
      <c r="W315" s="50">
        <v>1234487</v>
      </c>
      <c r="Y315" s="96">
        <f>IF(P315-W315&gt;0,W315-P315,"")</f>
        <v>-229800</v>
      </c>
      <c r="Z315" s="96" t="str">
        <f>IF(P315-W315&gt;0,"",W315-P315)</f>
        <v/>
      </c>
    </row>
    <row r="316" spans="1:26" ht="12.75" customHeight="1" x14ac:dyDescent="0.3">
      <c r="A316" s="48">
        <v>307</v>
      </c>
      <c r="B316" s="48" t="s">
        <v>370</v>
      </c>
      <c r="C316" s="28">
        <v>42008308</v>
      </c>
      <c r="D316" s="91"/>
      <c r="E316" s="28">
        <v>44033093</v>
      </c>
      <c r="G316" s="96" t="str">
        <f>IF($C316&gt;E316,E316-$C316,"")</f>
        <v/>
      </c>
      <c r="H316" s="96">
        <f>IF($C316&gt;E316,"",E316-$C316)</f>
        <v>2024785</v>
      </c>
      <c r="J316" s="28">
        <v>37812132</v>
      </c>
      <c r="L316" s="96">
        <f>IF($C316&gt;J316,J316-$C316,"")</f>
        <v>-4196176</v>
      </c>
      <c r="M316" s="96" t="str">
        <f>IF($C316&gt;J316,"",J316-$C316)</f>
        <v/>
      </c>
      <c r="P316" s="50">
        <v>42008308</v>
      </c>
      <c r="R316" s="50">
        <v>43058935</v>
      </c>
      <c r="T316" s="96" t="str">
        <f>IF(P316&gt;R316,R316-P316,"")</f>
        <v/>
      </c>
      <c r="U316" s="96">
        <f>IF(P316&gt;R316,"",R316-P316)</f>
        <v>1050627</v>
      </c>
      <c r="W316" s="50">
        <v>37812132</v>
      </c>
      <c r="Y316" s="96">
        <f>IF(P316-W316&gt;0,W316-P316,"")</f>
        <v>-4196176</v>
      </c>
      <c r="Z316" s="96" t="str">
        <f>IF(P316-W316&gt;0,"",W316-P316)</f>
        <v/>
      </c>
    </row>
    <row r="317" spans="1:26" ht="12.75" customHeight="1" x14ac:dyDescent="0.3">
      <c r="A317" s="48">
        <v>308</v>
      </c>
      <c r="B317" s="48" t="s">
        <v>371</v>
      </c>
      <c r="C317" s="28">
        <v>92275211</v>
      </c>
      <c r="D317" s="91"/>
      <c r="E317" s="28">
        <v>95565746</v>
      </c>
      <c r="G317" s="96" t="str">
        <f>IF($C317&gt;E317,E317-$C317,"")</f>
        <v/>
      </c>
      <c r="H317" s="96">
        <f>IF($C317&gt;E317,"",E317-$C317)</f>
        <v>3290535</v>
      </c>
      <c r="J317" s="28">
        <v>82064292</v>
      </c>
      <c r="L317" s="96">
        <f>IF($C317&gt;J317,J317-$C317,"")</f>
        <v>-10210919</v>
      </c>
      <c r="M317" s="96" t="str">
        <f>IF($C317&gt;J317,"",J317-$C317)</f>
        <v/>
      </c>
      <c r="P317" s="50">
        <v>85467815</v>
      </c>
      <c r="R317" s="50">
        <v>85467815</v>
      </c>
      <c r="T317" s="96" t="str">
        <f>IF(P317&gt;R317,R317-P317,"")</f>
        <v/>
      </c>
      <c r="U317" s="96">
        <f>IF(P317&gt;R317,"",R317-P317)</f>
        <v>0</v>
      </c>
      <c r="W317" s="50">
        <v>82064292</v>
      </c>
      <c r="Y317" s="96">
        <f>IF(P317-W317&gt;0,W317-P317,"")</f>
        <v>-3403523</v>
      </c>
      <c r="Z317" s="96" t="str">
        <f>IF(P317-W317&gt;0,"",W317-P317)</f>
        <v/>
      </c>
    </row>
    <row r="318" spans="1:26" ht="12.75" customHeight="1" x14ac:dyDescent="0.3">
      <c r="A318" s="48">
        <v>309</v>
      </c>
      <c r="B318" s="48" t="s">
        <v>372</v>
      </c>
      <c r="C318" s="28">
        <v>8152173</v>
      </c>
      <c r="D318" s="91"/>
      <c r="E318" s="28">
        <v>6765421</v>
      </c>
      <c r="G318" s="96">
        <f>IF($C318&gt;E318,E318-$C318,"")</f>
        <v>-1386752</v>
      </c>
      <c r="H318" s="96" t="str">
        <f>IF($C318&gt;E318,"",E318-$C318)</f>
        <v/>
      </c>
      <c r="J318" s="28">
        <v>5809607</v>
      </c>
      <c r="L318" s="96">
        <f>IF($C318&gt;J318,J318-$C318,"")</f>
        <v>-2342566</v>
      </c>
      <c r="M318" s="96" t="str">
        <f>IF($C318&gt;J318,"",J318-$C318)</f>
        <v/>
      </c>
      <c r="P318" s="50">
        <v>7243914</v>
      </c>
      <c r="R318" s="50">
        <v>6765421</v>
      </c>
      <c r="T318" s="96">
        <f>IF(P318&gt;R318,R318-P318,"")</f>
        <v>-478493</v>
      </c>
      <c r="U318" s="96" t="str">
        <f>IF(P318&gt;R318,"",R318-P318)</f>
        <v/>
      </c>
      <c r="W318" s="50">
        <v>5809607</v>
      </c>
      <c r="Y318" s="96">
        <f>IF(P318-W318&gt;0,W318-P318,"")</f>
        <v>-1434307</v>
      </c>
      <c r="Z318" s="96" t="str">
        <f>IF(P318-W318&gt;0,"",W318-P318)</f>
        <v/>
      </c>
    </row>
    <row r="319" spans="1:26" ht="12.75" customHeight="1" x14ac:dyDescent="0.3">
      <c r="A319" s="48">
        <v>310</v>
      </c>
      <c r="B319" s="48" t="s">
        <v>373</v>
      </c>
      <c r="C319" s="28">
        <v>30918487</v>
      </c>
      <c r="D319" s="91"/>
      <c r="E319" s="28">
        <v>25658995</v>
      </c>
      <c r="G319" s="96">
        <f>IF($C319&gt;E319,E319-$C319,"")</f>
        <v>-5259492</v>
      </c>
      <c r="H319" s="96" t="str">
        <f>IF($C319&gt;E319,"",E319-$C319)</f>
        <v/>
      </c>
      <c r="J319" s="28">
        <v>22033912</v>
      </c>
      <c r="L319" s="96">
        <f>IF($C319&gt;J319,J319-$C319,"")</f>
        <v>-8884575</v>
      </c>
      <c r="M319" s="96" t="str">
        <f>IF($C319&gt;J319,"",J319-$C319)</f>
        <v/>
      </c>
      <c r="P319" s="50">
        <v>27636221</v>
      </c>
      <c r="R319" s="50">
        <v>25658995</v>
      </c>
      <c r="T319" s="96">
        <f>IF(P319&gt;R319,R319-P319,"")</f>
        <v>-1977226</v>
      </c>
      <c r="U319" s="96" t="str">
        <f>IF(P319&gt;R319,"",R319-P319)</f>
        <v/>
      </c>
      <c r="W319" s="50">
        <v>22033912</v>
      </c>
      <c r="Y319" s="96">
        <f>IF(P319-W319&gt;0,W319-P319,"")</f>
        <v>-5602309</v>
      </c>
      <c r="Z319" s="96" t="str">
        <f>IF(P319-W319&gt;0,"",W319-P319)</f>
        <v/>
      </c>
    </row>
    <row r="320" spans="1:26" ht="12.75" customHeight="1" x14ac:dyDescent="0.3">
      <c r="A320" s="48">
        <v>311</v>
      </c>
      <c r="B320" s="48" t="s">
        <v>374</v>
      </c>
      <c r="C320" s="28">
        <v>3984125</v>
      </c>
      <c r="D320" s="91"/>
      <c r="E320" s="28">
        <v>3306392</v>
      </c>
      <c r="G320" s="96">
        <f>IF($C320&gt;E320,E320-$C320,"")</f>
        <v>-677733</v>
      </c>
      <c r="H320" s="96" t="str">
        <f>IF($C320&gt;E320,"",E320-$C320)</f>
        <v/>
      </c>
      <c r="J320" s="28">
        <v>2839267</v>
      </c>
      <c r="L320" s="96">
        <f>IF($C320&gt;J320,J320-$C320,"")</f>
        <v>-1144858</v>
      </c>
      <c r="M320" s="96" t="str">
        <f>IF($C320&gt;J320,"",J320-$C320)</f>
        <v/>
      </c>
      <c r="P320" s="50">
        <v>3598215</v>
      </c>
      <c r="R320" s="50">
        <v>3306392</v>
      </c>
      <c r="T320" s="96">
        <f>IF(P320&gt;R320,R320-P320,"")</f>
        <v>-291823</v>
      </c>
      <c r="U320" s="96" t="str">
        <f>IF(P320&gt;R320,"",R320-P320)</f>
        <v/>
      </c>
      <c r="W320" s="50">
        <v>2839267</v>
      </c>
      <c r="Y320" s="96">
        <f>IF(P320-W320&gt;0,W320-P320,"")</f>
        <v>-758948</v>
      </c>
      <c r="Z320" s="96" t="str">
        <f>IF(P320-W320&gt;0,"",W320-P320)</f>
        <v/>
      </c>
    </row>
    <row r="321" spans="1:26" ht="12.75" customHeight="1" x14ac:dyDescent="0.3">
      <c r="A321" s="48">
        <v>312</v>
      </c>
      <c r="B321" s="48" t="s">
        <v>375</v>
      </c>
      <c r="C321" s="28">
        <v>584400</v>
      </c>
      <c r="D321" s="91"/>
      <c r="E321" s="28">
        <v>616360</v>
      </c>
      <c r="G321" s="96" t="str">
        <f>IF($C321&gt;E321,E321-$C321,"")</f>
        <v/>
      </c>
      <c r="H321" s="96">
        <f>IF($C321&gt;E321,"",E321-$C321)</f>
        <v>31960</v>
      </c>
      <c r="J321" s="28">
        <v>529281</v>
      </c>
      <c r="L321" s="96">
        <f>IF($C321&gt;J321,J321-$C321,"")</f>
        <v>-55119</v>
      </c>
      <c r="M321" s="96" t="str">
        <f>IF($C321&gt;J321,"",J321-$C321)</f>
        <v/>
      </c>
      <c r="P321" s="50">
        <v>584400</v>
      </c>
      <c r="R321" s="50">
        <v>599076</v>
      </c>
      <c r="T321" s="96" t="str">
        <f>IF(P321&gt;R321,R321-P321,"")</f>
        <v/>
      </c>
      <c r="U321" s="96">
        <f>IF(P321&gt;R321,"",R321-P321)</f>
        <v>14676</v>
      </c>
      <c r="W321" s="50">
        <v>529281</v>
      </c>
      <c r="Y321" s="96">
        <f>IF(P321-W321&gt;0,W321-P321,"")</f>
        <v>-55119</v>
      </c>
      <c r="Z321" s="96" t="str">
        <f>IF(P321-W321&gt;0,"",W321-P321)</f>
        <v/>
      </c>
    </row>
    <row r="322" spans="1:26" ht="12.75" customHeight="1" x14ac:dyDescent="0.3">
      <c r="A322" s="48">
        <v>313</v>
      </c>
      <c r="B322" s="48" t="s">
        <v>376</v>
      </c>
      <c r="C322" s="28">
        <v>651001</v>
      </c>
      <c r="D322" s="91"/>
      <c r="E322" s="28">
        <v>540260</v>
      </c>
      <c r="G322" s="96">
        <f>IF($C322&gt;E322,E322-$C322,"")</f>
        <v>-110741</v>
      </c>
      <c r="H322" s="96" t="str">
        <f>IF($C322&gt;E322,"",E322-$C322)</f>
        <v/>
      </c>
      <c r="J322" s="28">
        <v>463933</v>
      </c>
      <c r="L322" s="96">
        <f>IF($C322&gt;J322,J322-$C322,"")</f>
        <v>-187068</v>
      </c>
      <c r="M322" s="96" t="str">
        <f>IF($C322&gt;J322,"",J322-$C322)</f>
        <v/>
      </c>
      <c r="P322" s="50">
        <v>631669</v>
      </c>
      <c r="R322" s="50">
        <v>540260</v>
      </c>
      <c r="T322" s="96">
        <f>IF(P322&gt;R322,R322-P322,"")</f>
        <v>-91409</v>
      </c>
      <c r="U322" s="96" t="str">
        <f>IF(P322&gt;R322,"",R322-P322)</f>
        <v/>
      </c>
      <c r="W322" s="50">
        <v>463933</v>
      </c>
      <c r="Y322" s="96">
        <f>IF(P322-W322&gt;0,W322-P322,"")</f>
        <v>-167736</v>
      </c>
      <c r="Z322" s="96" t="str">
        <f>IF(P322-W322&gt;0,"",W322-P322)</f>
        <v/>
      </c>
    </row>
    <row r="323" spans="1:26" ht="12.75" customHeight="1" x14ac:dyDescent="0.3">
      <c r="A323" s="48">
        <v>314</v>
      </c>
      <c r="B323" s="48" t="s">
        <v>377</v>
      </c>
      <c r="C323" s="28">
        <v>37368292</v>
      </c>
      <c r="D323" s="91"/>
      <c r="E323" s="28">
        <v>45294899</v>
      </c>
      <c r="G323" s="96" t="str">
        <f>IF($C323&gt;E323,E323-$C323,"")</f>
        <v/>
      </c>
      <c r="H323" s="96">
        <f>IF($C323&gt;E323,"",E323-$C323)</f>
        <v>7926607</v>
      </c>
      <c r="J323" s="28">
        <v>55931203</v>
      </c>
      <c r="L323" s="96" t="str">
        <f>IF($C323&gt;J323,J323-$C323,"")</f>
        <v/>
      </c>
      <c r="M323" s="96">
        <f>IF($C323&gt;J323,"",J323-$C323)</f>
        <v>18562911</v>
      </c>
      <c r="P323" s="50">
        <v>37368292</v>
      </c>
      <c r="R323" s="50">
        <v>38280179</v>
      </c>
      <c r="T323" s="96" t="str">
        <f>IF(P323&gt;R323,R323-P323,"")</f>
        <v/>
      </c>
      <c r="U323" s="96">
        <f>IF(P323&gt;R323,"",R323-P323)</f>
        <v>911887</v>
      </c>
      <c r="W323" s="50">
        <v>38280179</v>
      </c>
      <c r="Y323" s="96" t="str">
        <f>IF(P323-W323&gt;0,W323-P323,"")</f>
        <v/>
      </c>
      <c r="Z323" s="96">
        <f>IF(P323-W323&gt;0,"",W323-P323)</f>
        <v>911887</v>
      </c>
    </row>
    <row r="324" spans="1:26" ht="12.75" customHeight="1" x14ac:dyDescent="0.3">
      <c r="A324" s="48">
        <v>315</v>
      </c>
      <c r="B324" s="48" t="s">
        <v>378</v>
      </c>
      <c r="C324" s="28">
        <v>29254432</v>
      </c>
      <c r="D324" s="91"/>
      <c r="E324" s="28">
        <v>35459918</v>
      </c>
      <c r="G324" s="96" t="str">
        <f>IF($C324&gt;E324,E324-$C324,"")</f>
        <v/>
      </c>
      <c r="H324" s="96">
        <f>IF($C324&gt;E324,"",E324-$C324)</f>
        <v>6205486</v>
      </c>
      <c r="J324" s="28">
        <v>42888155</v>
      </c>
      <c r="L324" s="96" t="str">
        <f>IF($C324&gt;J324,J324-$C324,"")</f>
        <v/>
      </c>
      <c r="M324" s="96">
        <f>IF($C324&gt;J324,"",J324-$C324)</f>
        <v>13633723</v>
      </c>
      <c r="P324" s="50">
        <v>28984466</v>
      </c>
      <c r="R324" s="50">
        <v>29543904</v>
      </c>
      <c r="T324" s="96" t="str">
        <f>IF(P324&gt;R324,R324-P324,"")</f>
        <v/>
      </c>
      <c r="U324" s="96">
        <f>IF(P324&gt;R324,"",R324-P324)</f>
        <v>559438</v>
      </c>
      <c r="W324" s="50">
        <v>29543904</v>
      </c>
      <c r="Y324" s="96" t="str">
        <f>IF(P324-W324&gt;0,W324-P324,"")</f>
        <v/>
      </c>
      <c r="Z324" s="96">
        <f>IF(P324-W324&gt;0,"",W324-P324)</f>
        <v>559438</v>
      </c>
    </row>
    <row r="325" spans="1:26" ht="12.75" customHeight="1" x14ac:dyDescent="0.3">
      <c r="A325" s="48">
        <v>316</v>
      </c>
      <c r="B325" s="48" t="s">
        <v>379</v>
      </c>
      <c r="C325" s="28">
        <v>18243410</v>
      </c>
      <c r="D325" s="91"/>
      <c r="E325" s="28">
        <v>15140054</v>
      </c>
      <c r="G325" s="96">
        <f>IF($C325&gt;E325,E325-$C325,"")</f>
        <v>-3103356</v>
      </c>
      <c r="H325" s="96" t="str">
        <f>IF($C325&gt;E325,"",E325-$C325)</f>
        <v/>
      </c>
      <c r="J325" s="28">
        <v>13001079</v>
      </c>
      <c r="L325" s="96">
        <f>IF($C325&gt;J325,J325-$C325,"")</f>
        <v>-5242331</v>
      </c>
      <c r="M325" s="96" t="str">
        <f>IF($C325&gt;J325,"",J325-$C325)</f>
        <v/>
      </c>
      <c r="P325" s="50">
        <v>15598816</v>
      </c>
      <c r="R325" s="50">
        <v>15140054</v>
      </c>
      <c r="T325" s="96">
        <f>IF(P325&gt;R325,R325-P325,"")</f>
        <v>-458762</v>
      </c>
      <c r="U325" s="96" t="str">
        <f>IF(P325&gt;R325,"",R325-P325)</f>
        <v/>
      </c>
      <c r="W325" s="50">
        <v>13001079</v>
      </c>
      <c r="Y325" s="96">
        <f>IF(P325-W325&gt;0,W325-P325,"")</f>
        <v>-2597737</v>
      </c>
      <c r="Z325" s="96" t="str">
        <f>IF(P325-W325&gt;0,"",W325-P325)</f>
        <v/>
      </c>
    </row>
    <row r="326" spans="1:26" ht="12.75" customHeight="1" x14ac:dyDescent="0.3">
      <c r="A326" s="48">
        <v>317</v>
      </c>
      <c r="B326" s="48" t="s">
        <v>380</v>
      </c>
      <c r="C326" s="28">
        <v>44079016</v>
      </c>
      <c r="D326" s="91"/>
      <c r="E326" s="28">
        <v>53429111</v>
      </c>
      <c r="G326" s="96" t="str">
        <f>IF($C326&gt;E326,E326-$C326,"")</f>
        <v/>
      </c>
      <c r="H326" s="96">
        <f>IF($C326&gt;E326,"",E326-$C326)</f>
        <v>9350095</v>
      </c>
      <c r="J326" s="28">
        <v>120771073</v>
      </c>
      <c r="L326" s="96" t="str">
        <f>IF($C326&gt;J326,J326-$C326,"")</f>
        <v/>
      </c>
      <c r="M326" s="96">
        <f>IF($C326&gt;J326,"",J326-$C326)</f>
        <v>76692057</v>
      </c>
      <c r="P326" s="50">
        <v>44079016</v>
      </c>
      <c r="R326" s="50">
        <v>53429110.800812773</v>
      </c>
      <c r="T326" s="96" t="str">
        <f>IF(P326&gt;R326,R326-P326,"")</f>
        <v/>
      </c>
      <c r="U326" s="96">
        <f>IF(P326&gt;R326,"",R326-P326)</f>
        <v>9350094.8008127734</v>
      </c>
      <c r="W326" s="50">
        <v>120771073</v>
      </c>
      <c r="Y326" s="96" t="str">
        <f>IF(P326-W326&gt;0,W326-P326,"")</f>
        <v/>
      </c>
      <c r="Z326" s="96">
        <f>IF(P326-W326&gt;0,"",W326-P326)</f>
        <v>76692057</v>
      </c>
    </row>
    <row r="327" spans="1:26" ht="12.75" customHeight="1" x14ac:dyDescent="0.3">
      <c r="A327" s="48">
        <v>318</v>
      </c>
      <c r="B327" s="48" t="s">
        <v>381</v>
      </c>
      <c r="C327" s="28">
        <v>3086166</v>
      </c>
      <c r="D327" s="91"/>
      <c r="E327" s="28">
        <v>3740807</v>
      </c>
      <c r="G327" s="96" t="str">
        <f>IF($C327&gt;E327,E327-$C327,"")</f>
        <v/>
      </c>
      <c r="H327" s="96">
        <f>IF($C327&gt;E327,"",E327-$C327)</f>
        <v>654641</v>
      </c>
      <c r="J327" s="28">
        <v>12096975</v>
      </c>
      <c r="L327" s="96" t="str">
        <f>IF($C327&gt;J327,J327-$C327,"")</f>
        <v/>
      </c>
      <c r="M327" s="96">
        <f>IF($C327&gt;J327,"",J327-$C327)</f>
        <v>9010809</v>
      </c>
      <c r="P327" s="50">
        <v>3086166</v>
      </c>
      <c r="R327" s="50">
        <v>3740806.7508048802</v>
      </c>
      <c r="T327" s="96" t="str">
        <f>IF(P327&gt;R327,R327-P327,"")</f>
        <v/>
      </c>
      <c r="U327" s="96">
        <f>IF(P327&gt;R327,"",R327-P327)</f>
        <v>654640.75080488017</v>
      </c>
      <c r="W327" s="50">
        <v>12096975</v>
      </c>
      <c r="Y327" s="96" t="str">
        <f>IF(P327-W327&gt;0,W327-P327,"")</f>
        <v/>
      </c>
      <c r="Z327" s="96">
        <f>IF(P327-W327&gt;0,"",W327-P327)</f>
        <v>9010809</v>
      </c>
    </row>
    <row r="328" spans="1:26" ht="12.75" customHeight="1" x14ac:dyDescent="0.3">
      <c r="A328" s="48">
        <v>319</v>
      </c>
      <c r="B328" s="48" t="s">
        <v>382</v>
      </c>
      <c r="C328" s="28">
        <v>773226</v>
      </c>
      <c r="D328" s="91"/>
      <c r="E328" s="28">
        <v>641694</v>
      </c>
      <c r="G328" s="96">
        <f>IF($C328&gt;E328,E328-$C328,"")</f>
        <v>-131532</v>
      </c>
      <c r="H328" s="96" t="str">
        <f>IF($C328&gt;E328,"",E328-$C328)</f>
        <v/>
      </c>
      <c r="J328" s="28">
        <v>551036</v>
      </c>
      <c r="L328" s="96">
        <f>IF($C328&gt;J328,J328-$C328,"")</f>
        <v>-222190</v>
      </c>
      <c r="M328" s="96" t="str">
        <f>IF($C328&gt;J328,"",J328-$C328)</f>
        <v/>
      </c>
      <c r="P328" s="50">
        <v>697649</v>
      </c>
      <c r="R328" s="50">
        <v>641694</v>
      </c>
      <c r="T328" s="96">
        <f>IF(P328&gt;R328,R328-P328,"")</f>
        <v>-55955</v>
      </c>
      <c r="U328" s="96" t="str">
        <f>IF(P328&gt;R328,"",R328-P328)</f>
        <v/>
      </c>
      <c r="W328" s="50">
        <v>551036</v>
      </c>
      <c r="Y328" s="96">
        <f>IF(P328-W328&gt;0,W328-P328,"")</f>
        <v>-146613</v>
      </c>
      <c r="Z328" s="96" t="str">
        <f>IF(P328-W328&gt;0,"",W328-P328)</f>
        <v/>
      </c>
    </row>
    <row r="329" spans="1:26" ht="12.75" customHeight="1" x14ac:dyDescent="0.3">
      <c r="A329" s="48">
        <v>320</v>
      </c>
      <c r="B329" s="48" t="s">
        <v>383</v>
      </c>
      <c r="C329" s="28">
        <v>6482588</v>
      </c>
      <c r="D329" s="91"/>
      <c r="E329" s="28">
        <v>7857682</v>
      </c>
      <c r="G329" s="96" t="str">
        <f>IF($C329&gt;E329,E329-$C329,"")</f>
        <v/>
      </c>
      <c r="H329" s="96">
        <f>IF($C329&gt;E329,"",E329-$C329)</f>
        <v>1375094</v>
      </c>
      <c r="J329" s="28">
        <v>9589114</v>
      </c>
      <c r="L329" s="96" t="str">
        <f>IF($C329&gt;J329,J329-$C329,"")</f>
        <v/>
      </c>
      <c r="M329" s="96">
        <f>IF($C329&gt;J329,"",J329-$C329)</f>
        <v>3106526</v>
      </c>
      <c r="P329" s="50">
        <v>6220927</v>
      </c>
      <c r="R329" s="50">
        <v>6279373</v>
      </c>
      <c r="T329" s="96" t="str">
        <f>IF(P329&gt;R329,R329-P329,"")</f>
        <v/>
      </c>
      <c r="U329" s="96">
        <f>IF(P329&gt;R329,"",R329-P329)</f>
        <v>58446</v>
      </c>
      <c r="W329" s="50">
        <v>6279373</v>
      </c>
      <c r="Y329" s="96" t="str">
        <f>IF(P329-W329&gt;0,W329-P329,"")</f>
        <v/>
      </c>
      <c r="Z329" s="96">
        <f>IF(P329-W329&gt;0,"",W329-P329)</f>
        <v>58446</v>
      </c>
    </row>
    <row r="330" spans="1:26" ht="12.75" customHeight="1" x14ac:dyDescent="0.3">
      <c r="A330" s="48">
        <v>321</v>
      </c>
      <c r="B330" s="48" t="s">
        <v>384</v>
      </c>
      <c r="C330" s="28">
        <v>43632830</v>
      </c>
      <c r="D330" s="91"/>
      <c r="E330" s="28">
        <v>36688135</v>
      </c>
      <c r="G330" s="96">
        <f>IF($C330&gt;E330,E330-$C330,"")</f>
        <v>-6944695</v>
      </c>
      <c r="H330" s="96" t="str">
        <f>IF($C330&gt;E330,"",E330-$C330)</f>
        <v/>
      </c>
      <c r="J330" s="28">
        <v>31504864</v>
      </c>
      <c r="L330" s="96">
        <f>IF($C330&gt;J330,J330-$C330,"")</f>
        <v>-12127966</v>
      </c>
      <c r="M330" s="96" t="str">
        <f>IF($C330&gt;J330,"",J330-$C330)</f>
        <v/>
      </c>
      <c r="P330" s="50">
        <v>42159180</v>
      </c>
      <c r="R330" s="50">
        <v>36688135</v>
      </c>
      <c r="T330" s="96">
        <f>IF(P330&gt;R330,R330-P330,"")</f>
        <v>-5471045</v>
      </c>
      <c r="U330" s="96" t="str">
        <f>IF(P330&gt;R330,"",R330-P330)</f>
        <v/>
      </c>
      <c r="W330" s="50">
        <v>31504864</v>
      </c>
      <c r="Y330" s="96">
        <f>IF(P330-W330&gt;0,W330-P330,"")</f>
        <v>-10654316</v>
      </c>
      <c r="Z330" s="96" t="str">
        <f>IF(P330-W330&gt;0,"",W330-P330)</f>
        <v/>
      </c>
    </row>
    <row r="331" spans="1:26" ht="12.75" customHeight="1" x14ac:dyDescent="0.3">
      <c r="A331" s="48">
        <v>322</v>
      </c>
      <c r="B331" s="48" t="s">
        <v>385</v>
      </c>
      <c r="C331" s="28">
        <v>10121321</v>
      </c>
      <c r="D331" s="91"/>
      <c r="E331" s="28">
        <v>8806028</v>
      </c>
      <c r="G331" s="96">
        <f>IF($C331&gt;E331,E331-$C331,"")</f>
        <v>-1315293</v>
      </c>
      <c r="H331" s="96" t="str">
        <f>IF($C331&gt;E331,"",E331-$C331)</f>
        <v/>
      </c>
      <c r="J331" s="28">
        <v>7561920</v>
      </c>
      <c r="L331" s="96">
        <f>IF($C331&gt;J331,J331-$C331,"")</f>
        <v>-2559401</v>
      </c>
      <c r="M331" s="96" t="str">
        <f>IF($C331&gt;J331,"",J331-$C331)</f>
        <v/>
      </c>
      <c r="P331" s="50">
        <v>9365042</v>
      </c>
      <c r="R331" s="50">
        <v>8806028</v>
      </c>
      <c r="T331" s="96">
        <f>IF(P331&gt;R331,R331-P331,"")</f>
        <v>-559014</v>
      </c>
      <c r="U331" s="96" t="str">
        <f>IF(P331&gt;R331,"",R331-P331)</f>
        <v/>
      </c>
      <c r="W331" s="50">
        <v>7561920</v>
      </c>
      <c r="Y331" s="96">
        <f>IF(P331-W331&gt;0,W331-P331,"")</f>
        <v>-1803122</v>
      </c>
      <c r="Z331" s="96" t="str">
        <f>IF(P331-W331&gt;0,"",W331-P331)</f>
        <v/>
      </c>
    </row>
    <row r="332" spans="1:26" ht="12.75" customHeight="1" x14ac:dyDescent="0.3">
      <c r="A332" s="48">
        <v>323</v>
      </c>
      <c r="B332" s="48" t="s">
        <v>386</v>
      </c>
      <c r="C332" s="28">
        <v>11851832</v>
      </c>
      <c r="D332" s="91"/>
      <c r="E332" s="28">
        <v>9835736</v>
      </c>
      <c r="G332" s="96">
        <f>IF($C332&gt;E332,E332-$C332,"")</f>
        <v>-2016096</v>
      </c>
      <c r="H332" s="96" t="str">
        <f>IF($C332&gt;E332,"",E332-$C332)</f>
        <v/>
      </c>
      <c r="J332" s="28">
        <v>8446151</v>
      </c>
      <c r="L332" s="96">
        <f>IF($C332&gt;J332,J332-$C332,"")</f>
        <v>-3405681</v>
      </c>
      <c r="M332" s="96" t="str">
        <f>IF($C332&gt;J332,"",J332-$C332)</f>
        <v/>
      </c>
      <c r="P332" s="50">
        <v>10599686</v>
      </c>
      <c r="R332" s="50">
        <v>9835736</v>
      </c>
      <c r="T332" s="96">
        <f>IF(P332&gt;R332,R332-P332,"")</f>
        <v>-763950</v>
      </c>
      <c r="U332" s="96" t="str">
        <f>IF(P332&gt;R332,"",R332-P332)</f>
        <v/>
      </c>
      <c r="W332" s="50">
        <v>8446151</v>
      </c>
      <c r="Y332" s="96">
        <f>IF(P332-W332&gt;0,W332-P332,"")</f>
        <v>-2153535</v>
      </c>
      <c r="Z332" s="96" t="str">
        <f>IF(P332-W332&gt;0,"",W332-P332)</f>
        <v/>
      </c>
    </row>
    <row r="333" spans="1:26" ht="12.75" customHeight="1" x14ac:dyDescent="0.3">
      <c r="A333" s="48">
        <v>324</v>
      </c>
      <c r="B333" s="48" t="s">
        <v>387</v>
      </c>
      <c r="C333" s="28">
        <v>4710942</v>
      </c>
      <c r="D333" s="91"/>
      <c r="E333" s="28">
        <v>3909571</v>
      </c>
      <c r="G333" s="96">
        <f>IF($C333&gt;E333,E333-$C333,"")</f>
        <v>-801371</v>
      </c>
      <c r="H333" s="96" t="str">
        <f>IF($C333&gt;E333,"",E333-$C333)</f>
        <v/>
      </c>
      <c r="J333" s="28">
        <v>3357230</v>
      </c>
      <c r="L333" s="96">
        <f>IF($C333&gt;J333,J333-$C333,"")</f>
        <v>-1353712</v>
      </c>
      <c r="M333" s="96" t="str">
        <f>IF($C333&gt;J333,"",J333-$C333)</f>
        <v/>
      </c>
      <c r="P333" s="50">
        <v>4212498</v>
      </c>
      <c r="R333" s="50">
        <v>3909571</v>
      </c>
      <c r="T333" s="96">
        <f>IF(P333&gt;R333,R333-P333,"")</f>
        <v>-302927</v>
      </c>
      <c r="U333" s="96" t="str">
        <f>IF(P333&gt;R333,"",R333-P333)</f>
        <v/>
      </c>
      <c r="W333" s="50">
        <v>3357230</v>
      </c>
      <c r="Y333" s="96">
        <f>IF(P333-W333&gt;0,W333-P333,"")</f>
        <v>-855268</v>
      </c>
      <c r="Z333" s="96" t="str">
        <f>IF(P333-W333&gt;0,"",W333-P333)</f>
        <v/>
      </c>
    </row>
    <row r="334" spans="1:26" ht="12.75" customHeight="1" x14ac:dyDescent="0.3">
      <c r="A334" s="48">
        <v>325</v>
      </c>
      <c r="B334" s="48" t="s">
        <v>388</v>
      </c>
      <c r="C334" s="28">
        <v>37624046</v>
      </c>
      <c r="D334" s="91"/>
      <c r="E334" s="28">
        <v>31223883</v>
      </c>
      <c r="G334" s="96">
        <f>IF($C334&gt;E334,E334-$C334,"")</f>
        <v>-6400163</v>
      </c>
      <c r="H334" s="96" t="str">
        <f>IF($C334&gt;E334,"",E334-$C334)</f>
        <v/>
      </c>
      <c r="J334" s="28">
        <v>26812597</v>
      </c>
      <c r="L334" s="96">
        <f>IF($C334&gt;J334,J334-$C334,"")</f>
        <v>-10811449</v>
      </c>
      <c r="M334" s="96" t="str">
        <f>IF($C334&gt;J334,"",J334-$C334)</f>
        <v/>
      </c>
      <c r="P334" s="50">
        <v>35572719</v>
      </c>
      <c r="R334" s="50">
        <v>31223883</v>
      </c>
      <c r="T334" s="96">
        <f>IF(P334&gt;R334,R334-P334,"")</f>
        <v>-4348836</v>
      </c>
      <c r="U334" s="96" t="str">
        <f>IF(P334&gt;R334,"",R334-P334)</f>
        <v/>
      </c>
      <c r="W334" s="50">
        <v>26812597</v>
      </c>
      <c r="Y334" s="96">
        <f>IF(P334-W334&gt;0,W334-P334,"")</f>
        <v>-8760122</v>
      </c>
      <c r="Z334" s="96" t="str">
        <f>IF(P334-W334&gt;0,"",W334-P334)</f>
        <v/>
      </c>
    </row>
    <row r="335" spans="1:26" ht="12.75" customHeight="1" x14ac:dyDescent="0.3">
      <c r="A335" s="48">
        <v>326</v>
      </c>
      <c r="B335" s="48" t="s">
        <v>389</v>
      </c>
      <c r="C335" s="28">
        <v>49598095</v>
      </c>
      <c r="D335" s="91"/>
      <c r="E335" s="28">
        <v>45236837</v>
      </c>
      <c r="G335" s="96">
        <f>IF($C335&gt;E335,E335-$C335,"")</f>
        <v>-4361258</v>
      </c>
      <c r="H335" s="96" t="str">
        <f>IF($C335&gt;E335,"",E335-$C335)</f>
        <v/>
      </c>
      <c r="J335" s="28">
        <v>38845812</v>
      </c>
      <c r="L335" s="96">
        <f>IF($C335&gt;J335,J335-$C335,"")</f>
        <v>-10752283</v>
      </c>
      <c r="M335" s="96" t="str">
        <f>IF($C335&gt;J335,"",J335-$C335)</f>
        <v/>
      </c>
      <c r="P335" s="50">
        <v>47072691</v>
      </c>
      <c r="R335" s="50">
        <v>45236837</v>
      </c>
      <c r="T335" s="96">
        <f>IF(P335&gt;R335,R335-P335,"")</f>
        <v>-1835854</v>
      </c>
      <c r="U335" s="96" t="str">
        <f>IF(P335&gt;R335,"",R335-P335)</f>
        <v/>
      </c>
      <c r="W335" s="50">
        <v>38845812</v>
      </c>
      <c r="Y335" s="96">
        <f>IF(P335-W335&gt;0,W335-P335,"")</f>
        <v>-8226879</v>
      </c>
      <c r="Z335" s="96" t="str">
        <f>IF(P335-W335&gt;0,"",W335-P335)</f>
        <v/>
      </c>
    </row>
    <row r="336" spans="1:26" ht="12.75" customHeight="1" x14ac:dyDescent="0.3">
      <c r="A336" s="48">
        <v>327</v>
      </c>
      <c r="B336" s="48" t="s">
        <v>390</v>
      </c>
      <c r="C336" s="28">
        <v>2018064</v>
      </c>
      <c r="D336" s="91"/>
      <c r="E336" s="28">
        <v>2118627</v>
      </c>
      <c r="G336" s="96" t="str">
        <f>IF($C336&gt;E336,E336-$C336,"")</f>
        <v/>
      </c>
      <c r="H336" s="96">
        <f>IF($C336&gt;E336,"",E336-$C336)</f>
        <v>100563</v>
      </c>
      <c r="J336" s="28">
        <v>1819309</v>
      </c>
      <c r="L336" s="96">
        <f>IF($C336&gt;J336,J336-$C336,"")</f>
        <v>-198755</v>
      </c>
      <c r="M336" s="96" t="str">
        <f>IF($C336&gt;J336,"",J336-$C336)</f>
        <v/>
      </c>
      <c r="P336" s="50">
        <v>2018064</v>
      </c>
      <c r="R336" s="50">
        <v>2118627</v>
      </c>
      <c r="T336" s="96" t="str">
        <f>IF(P336&gt;R336,R336-P336,"")</f>
        <v/>
      </c>
      <c r="U336" s="96">
        <f>IF(P336&gt;R336,"",R336-P336)</f>
        <v>100563</v>
      </c>
      <c r="W336" s="50">
        <v>1819309</v>
      </c>
      <c r="Y336" s="96">
        <f>IF(P336-W336&gt;0,W336-P336,"")</f>
        <v>-198755</v>
      </c>
      <c r="Z336" s="96" t="str">
        <f>IF(P336-W336&gt;0,"",W336-P336)</f>
        <v/>
      </c>
    </row>
    <row r="337" spans="1:26" ht="12.75" customHeight="1" x14ac:dyDescent="0.3">
      <c r="A337" s="48">
        <v>328</v>
      </c>
      <c r="B337" s="48" t="s">
        <v>391</v>
      </c>
      <c r="C337" s="28">
        <v>12377389</v>
      </c>
      <c r="D337" s="91"/>
      <c r="E337" s="28">
        <v>10271892</v>
      </c>
      <c r="G337" s="96">
        <f>IF($C337&gt;E337,E337-$C337,"")</f>
        <v>-2105497</v>
      </c>
      <c r="H337" s="96" t="str">
        <f>IF($C337&gt;E337,"",E337-$C337)</f>
        <v/>
      </c>
      <c r="J337" s="28">
        <v>8820687</v>
      </c>
      <c r="L337" s="96">
        <f>IF($C337&gt;J337,J337-$C337,"")</f>
        <v>-3556702</v>
      </c>
      <c r="M337" s="96" t="str">
        <f>IF($C337&gt;J337,"",J337-$C337)</f>
        <v/>
      </c>
      <c r="P337" s="50">
        <v>10226666</v>
      </c>
      <c r="R337" s="50">
        <v>10033619</v>
      </c>
      <c r="T337" s="96">
        <f>IF(P337&gt;R337,R337-P337,"")</f>
        <v>-193047</v>
      </c>
      <c r="U337" s="96" t="str">
        <f>IF(P337&gt;R337,"",R337-P337)</f>
        <v/>
      </c>
      <c r="W337" s="50">
        <v>8820687</v>
      </c>
      <c r="Y337" s="96">
        <f>IF(P337-W337&gt;0,W337-P337,"")</f>
        <v>-1405979</v>
      </c>
      <c r="Z337" s="96" t="str">
        <f>IF(P337-W337&gt;0,"",W337-P337)</f>
        <v/>
      </c>
    </row>
    <row r="338" spans="1:26" ht="12.75" customHeight="1" x14ac:dyDescent="0.3">
      <c r="A338" s="48">
        <v>329</v>
      </c>
      <c r="B338" s="48" t="s">
        <v>392</v>
      </c>
      <c r="C338" s="28">
        <v>6294934</v>
      </c>
      <c r="D338" s="91"/>
      <c r="E338" s="28">
        <v>7630223</v>
      </c>
      <c r="G338" s="96" t="str">
        <f>IF($C338&gt;E338,E338-$C338,"")</f>
        <v/>
      </c>
      <c r="H338" s="96">
        <f>IF($C338&gt;E338,"",E338-$C338)</f>
        <v>1335289</v>
      </c>
      <c r="J338" s="28">
        <v>7934746</v>
      </c>
      <c r="L338" s="96" t="str">
        <f>IF($C338&gt;J338,J338-$C338,"")</f>
        <v/>
      </c>
      <c r="M338" s="96">
        <f>IF($C338&gt;J338,"",J338-$C338)</f>
        <v>1639812</v>
      </c>
      <c r="P338" s="50">
        <v>6294934</v>
      </c>
      <c r="R338" s="50">
        <v>6481818</v>
      </c>
      <c r="T338" s="96" t="str">
        <f>IF(P338&gt;R338,R338-P338,"")</f>
        <v/>
      </c>
      <c r="U338" s="96">
        <f>IF(P338&gt;R338,"",R338-P338)</f>
        <v>186884</v>
      </c>
      <c r="W338" s="50">
        <v>6481818</v>
      </c>
      <c r="Y338" s="96" t="str">
        <f>IF(P338-W338&gt;0,W338-P338,"")</f>
        <v/>
      </c>
      <c r="Z338" s="96">
        <f>IF(P338-W338&gt;0,"",W338-P338)</f>
        <v>186884</v>
      </c>
    </row>
    <row r="339" spans="1:26" ht="12.75" customHeight="1" x14ac:dyDescent="0.3">
      <c r="A339" s="48">
        <v>330</v>
      </c>
      <c r="B339" s="48" t="s">
        <v>393</v>
      </c>
      <c r="C339" s="28">
        <v>22666930</v>
      </c>
      <c r="D339" s="91"/>
      <c r="E339" s="28">
        <v>27475067</v>
      </c>
      <c r="G339" s="96" t="str">
        <f>IF($C339&gt;E339,E339-$C339,"")</f>
        <v/>
      </c>
      <c r="H339" s="96">
        <f>IF($C339&gt;E339,"",E339-$C339)</f>
        <v>4808137</v>
      </c>
      <c r="J339" s="28">
        <v>69846978</v>
      </c>
      <c r="L339" s="96" t="str">
        <f>IF($C339&gt;J339,J339-$C339,"")</f>
        <v/>
      </c>
      <c r="M339" s="96">
        <f>IF($C339&gt;J339,"",J339-$C339)</f>
        <v>47180048</v>
      </c>
      <c r="P339" s="50">
        <v>22666930</v>
      </c>
      <c r="R339" s="50">
        <v>27475067</v>
      </c>
      <c r="T339" s="96" t="str">
        <f>IF(P339&gt;R339,R339-P339,"")</f>
        <v/>
      </c>
      <c r="U339" s="96">
        <f>IF(P339&gt;R339,"",R339-P339)</f>
        <v>4808137</v>
      </c>
      <c r="W339" s="50">
        <v>69846978</v>
      </c>
      <c r="Y339" s="96" t="str">
        <f>IF(P339-W339&gt;0,W339-P339,"")</f>
        <v/>
      </c>
      <c r="Z339" s="96">
        <f>IF(P339-W339&gt;0,"",W339-P339)</f>
        <v>47180048</v>
      </c>
    </row>
    <row r="340" spans="1:26" ht="12.75" customHeight="1" x14ac:dyDescent="0.3">
      <c r="A340" s="48">
        <v>331</v>
      </c>
      <c r="B340" s="48" t="s">
        <v>394</v>
      </c>
      <c r="C340" s="28">
        <v>21336810</v>
      </c>
      <c r="D340" s="91"/>
      <c r="E340" s="28">
        <v>25760464</v>
      </c>
      <c r="G340" s="96" t="str">
        <f>IF($C340&gt;E340,E340-$C340,"")</f>
        <v/>
      </c>
      <c r="H340" s="96">
        <f>IF($C340&gt;E340,"",E340-$C340)</f>
        <v>4423654</v>
      </c>
      <c r="J340" s="28">
        <v>22121046</v>
      </c>
      <c r="L340" s="96" t="str">
        <f>IF($C340&gt;J340,J340-$C340,"")</f>
        <v/>
      </c>
      <c r="M340" s="96">
        <f>IF($C340&gt;J340,"",J340-$C340)</f>
        <v>784236</v>
      </c>
      <c r="P340" s="50">
        <v>20317489</v>
      </c>
      <c r="R340" s="50">
        <v>20507390</v>
      </c>
      <c r="T340" s="96" t="str">
        <f>IF(P340&gt;R340,R340-P340,"")</f>
        <v/>
      </c>
      <c r="U340" s="96">
        <f>IF(P340&gt;R340,"",R340-P340)</f>
        <v>189901</v>
      </c>
      <c r="W340" s="50">
        <v>20507390</v>
      </c>
      <c r="Y340" s="96" t="str">
        <f>IF(P340-W340&gt;0,W340-P340,"")</f>
        <v/>
      </c>
      <c r="Z340" s="96">
        <f>IF(P340-W340&gt;0,"",W340-P340)</f>
        <v>189901</v>
      </c>
    </row>
    <row r="341" spans="1:26" ht="12.75" customHeight="1" x14ac:dyDescent="0.3">
      <c r="A341" s="48">
        <v>332</v>
      </c>
      <c r="B341" s="48" t="s">
        <v>395</v>
      </c>
      <c r="C341" s="28">
        <v>29222806</v>
      </c>
      <c r="D341" s="91"/>
      <c r="E341" s="28">
        <v>24251764</v>
      </c>
      <c r="G341" s="96">
        <f>IF($C341&gt;E341,E341-$C341,"")</f>
        <v>-4971042</v>
      </c>
      <c r="H341" s="96" t="str">
        <f>IF($C341&gt;E341,"",E341-$C341)</f>
        <v/>
      </c>
      <c r="J341" s="28">
        <v>20825493</v>
      </c>
      <c r="L341" s="96">
        <f>IF($C341&gt;J341,J341-$C341,"")</f>
        <v>-8397313</v>
      </c>
      <c r="M341" s="96" t="str">
        <f>IF($C341&gt;J341,"",J341-$C341)</f>
        <v/>
      </c>
      <c r="P341" s="50">
        <v>25460932</v>
      </c>
      <c r="R341" s="50">
        <v>24251764</v>
      </c>
      <c r="T341" s="96">
        <f>IF(P341&gt;R341,R341-P341,"")</f>
        <v>-1209168</v>
      </c>
      <c r="U341" s="96" t="str">
        <f>IF(P341&gt;R341,"",R341-P341)</f>
        <v/>
      </c>
      <c r="W341" s="50">
        <v>20825493</v>
      </c>
      <c r="Y341" s="96">
        <f>IF(P341-W341&gt;0,W341-P341,"")</f>
        <v>-4635439</v>
      </c>
      <c r="Z341" s="96" t="str">
        <f>IF(P341-W341&gt;0,"",W341-P341)</f>
        <v/>
      </c>
    </row>
    <row r="342" spans="1:26" ht="12.75" customHeight="1" x14ac:dyDescent="0.3">
      <c r="A342" s="48">
        <v>333</v>
      </c>
      <c r="B342" s="48" t="s">
        <v>396</v>
      </c>
      <c r="C342" s="28">
        <v>1445406</v>
      </c>
      <c r="D342" s="91"/>
      <c r="E342" s="28">
        <v>1752008</v>
      </c>
      <c r="G342" s="96" t="str">
        <f>IF($C342&gt;E342,E342-$C342,"")</f>
        <v/>
      </c>
      <c r="H342" s="96">
        <f>IF($C342&gt;E342,"",E342-$C342)</f>
        <v>306602</v>
      </c>
      <c r="J342" s="28">
        <v>2492102</v>
      </c>
      <c r="L342" s="96" t="str">
        <f>IF($C342&gt;J342,J342-$C342,"")</f>
        <v/>
      </c>
      <c r="M342" s="96">
        <f>IF($C342&gt;J342,"",J342-$C342)</f>
        <v>1046696</v>
      </c>
      <c r="P342" s="50">
        <v>1445406</v>
      </c>
      <c r="R342" s="50">
        <v>1603360</v>
      </c>
      <c r="T342" s="96" t="str">
        <f>IF(P342&gt;R342,R342-P342,"")</f>
        <v/>
      </c>
      <c r="U342" s="96">
        <f>IF(P342&gt;R342,"",R342-P342)</f>
        <v>157954</v>
      </c>
      <c r="W342" s="50">
        <v>1603360</v>
      </c>
      <c r="Y342" s="96" t="str">
        <f>IF(P342-W342&gt;0,W342-P342,"")</f>
        <v/>
      </c>
      <c r="Z342" s="96">
        <f>IF(P342-W342&gt;0,"",W342-P342)</f>
        <v>157954</v>
      </c>
    </row>
    <row r="343" spans="1:26" ht="12.75" customHeight="1" x14ac:dyDescent="0.3">
      <c r="A343" s="48">
        <v>334</v>
      </c>
      <c r="B343" s="48" t="s">
        <v>397</v>
      </c>
      <c r="C343" s="28">
        <v>5131766</v>
      </c>
      <c r="D343" s="91"/>
      <c r="E343" s="28">
        <v>6220323</v>
      </c>
      <c r="G343" s="96" t="str">
        <f>IF($C343&gt;E343,E343-$C343,"")</f>
        <v/>
      </c>
      <c r="H343" s="96">
        <f>IF($C343&gt;E343,"",E343-$C343)</f>
        <v>1088557</v>
      </c>
      <c r="J343" s="28">
        <v>12940076</v>
      </c>
      <c r="L343" s="96" t="str">
        <f>IF($C343&gt;J343,J343-$C343,"")</f>
        <v/>
      </c>
      <c r="M343" s="96">
        <f>IF($C343&gt;J343,"",J343-$C343)</f>
        <v>7808310</v>
      </c>
      <c r="P343" s="50">
        <v>5131766</v>
      </c>
      <c r="R343" s="50">
        <v>6220322.6958264932</v>
      </c>
      <c r="T343" s="96" t="str">
        <f>IF(P343&gt;R343,R343-P343,"")</f>
        <v/>
      </c>
      <c r="U343" s="96">
        <f>IF(P343&gt;R343,"",R343-P343)</f>
        <v>1088556.6958264932</v>
      </c>
      <c r="W343" s="50">
        <v>12940076</v>
      </c>
      <c r="Y343" s="96" t="str">
        <f>IF(P343-W343&gt;0,W343-P343,"")</f>
        <v/>
      </c>
      <c r="Z343" s="96">
        <f>IF(P343-W343&gt;0,"",W343-P343)</f>
        <v>7808310</v>
      </c>
    </row>
    <row r="344" spans="1:26" ht="12.75" customHeight="1" x14ac:dyDescent="0.3">
      <c r="A344" s="48">
        <v>335</v>
      </c>
      <c r="B344" s="48" t="s">
        <v>398</v>
      </c>
      <c r="C344" s="28">
        <v>31026048</v>
      </c>
      <c r="D344" s="91"/>
      <c r="E344" s="28">
        <v>37607331</v>
      </c>
      <c r="G344" s="96" t="str">
        <f>IF($C344&gt;E344,E344-$C344,"")</f>
        <v/>
      </c>
      <c r="H344" s="96">
        <f>IF($C344&gt;E344,"",E344-$C344)</f>
        <v>6581283</v>
      </c>
      <c r="J344" s="28">
        <v>41504831</v>
      </c>
      <c r="L344" s="96" t="str">
        <f>IF($C344&gt;J344,J344-$C344,"")</f>
        <v/>
      </c>
      <c r="M344" s="96">
        <f>IF($C344&gt;J344,"",J344-$C344)</f>
        <v>10478783</v>
      </c>
      <c r="P344" s="50">
        <v>31026048</v>
      </c>
      <c r="R344" s="50">
        <v>32167721</v>
      </c>
      <c r="T344" s="96" t="str">
        <f>IF(P344&gt;R344,R344-P344,"")</f>
        <v/>
      </c>
      <c r="U344" s="96">
        <f>IF(P344&gt;R344,"",R344-P344)</f>
        <v>1141673</v>
      </c>
      <c r="W344" s="50">
        <v>32167721</v>
      </c>
      <c r="Y344" s="96" t="str">
        <f>IF(P344-W344&gt;0,W344-P344,"")</f>
        <v/>
      </c>
      <c r="Z344" s="96">
        <f>IF(P344-W344&gt;0,"",W344-P344)</f>
        <v>1141673</v>
      </c>
    </row>
    <row r="345" spans="1:26" ht="12.75" customHeight="1" x14ac:dyDescent="0.3">
      <c r="A345" s="48">
        <v>336</v>
      </c>
      <c r="B345" s="48" t="s">
        <v>399</v>
      </c>
      <c r="C345" s="28">
        <v>79389435</v>
      </c>
      <c r="D345" s="91"/>
      <c r="E345" s="28">
        <v>69902145</v>
      </c>
      <c r="G345" s="96">
        <f>IF($C345&gt;E345,E345-$C345,"")</f>
        <v>-9487290</v>
      </c>
      <c r="H345" s="96" t="str">
        <f>IF($C345&gt;E345,"",E345-$C345)</f>
        <v/>
      </c>
      <c r="J345" s="28">
        <v>60026425</v>
      </c>
      <c r="L345" s="96">
        <f>IF($C345&gt;J345,J345-$C345,"")</f>
        <v>-19363010</v>
      </c>
      <c r="M345" s="96" t="str">
        <f>IF($C345&gt;J345,"",J345-$C345)</f>
        <v/>
      </c>
      <c r="P345" s="50">
        <v>73970440</v>
      </c>
      <c r="R345" s="50">
        <v>69902145</v>
      </c>
      <c r="T345" s="96">
        <f>IF(P345&gt;R345,R345-P345,"")</f>
        <v>-4068295</v>
      </c>
      <c r="U345" s="96" t="str">
        <f>IF(P345&gt;R345,"",R345-P345)</f>
        <v/>
      </c>
      <c r="W345" s="50">
        <v>60026425</v>
      </c>
      <c r="Y345" s="96">
        <f>IF(P345-W345&gt;0,W345-P345,"")</f>
        <v>-13944015</v>
      </c>
      <c r="Z345" s="96" t="str">
        <f>IF(P345-W345&gt;0,"",W345-P345)</f>
        <v/>
      </c>
    </row>
    <row r="346" spans="1:26" ht="12.75" customHeight="1" x14ac:dyDescent="0.3">
      <c r="A346" s="48">
        <v>337</v>
      </c>
      <c r="B346" s="48" t="s">
        <v>400</v>
      </c>
      <c r="C346" s="28">
        <v>1850042</v>
      </c>
      <c r="D346" s="91"/>
      <c r="E346" s="28">
        <v>1535334</v>
      </c>
      <c r="G346" s="96">
        <f>IF($C346&gt;E346,E346-$C346,"")</f>
        <v>-314708</v>
      </c>
      <c r="H346" s="96" t="str">
        <f>IF($C346&gt;E346,"",E346-$C346)</f>
        <v/>
      </c>
      <c r="J346" s="28">
        <v>1318424</v>
      </c>
      <c r="L346" s="96">
        <f>IF($C346&gt;J346,J346-$C346,"")</f>
        <v>-531618</v>
      </c>
      <c r="M346" s="96" t="str">
        <f>IF($C346&gt;J346,"",J346-$C346)</f>
        <v/>
      </c>
      <c r="P346" s="50">
        <v>1847010</v>
      </c>
      <c r="R346" s="50">
        <v>1535334</v>
      </c>
      <c r="T346" s="96">
        <f>IF(P346&gt;R346,R346-P346,"")</f>
        <v>-311676</v>
      </c>
      <c r="U346" s="96" t="str">
        <f>IF(P346&gt;R346,"",R346-P346)</f>
        <v/>
      </c>
      <c r="W346" s="50">
        <v>1318424</v>
      </c>
      <c r="Y346" s="96">
        <f>IF(P346-W346&gt;0,W346-P346,"")</f>
        <v>-528586</v>
      </c>
      <c r="Z346" s="96" t="str">
        <f>IF(P346-W346&gt;0,"",W346-P346)</f>
        <v/>
      </c>
    </row>
    <row r="347" spans="1:26" ht="12.75" customHeight="1" x14ac:dyDescent="0.3">
      <c r="A347" s="48">
        <v>338</v>
      </c>
      <c r="B347" s="48" t="s">
        <v>401</v>
      </c>
      <c r="C347" s="28">
        <v>18215586</v>
      </c>
      <c r="D347" s="91"/>
      <c r="E347" s="28">
        <v>15116963</v>
      </c>
      <c r="G347" s="96">
        <f>IF($C347&gt;E347,E347-$C347,"")</f>
        <v>-3098623</v>
      </c>
      <c r="H347" s="96" t="str">
        <f>IF($C347&gt;E347,"",E347-$C347)</f>
        <v/>
      </c>
      <c r="J347" s="28">
        <v>12981250</v>
      </c>
      <c r="L347" s="96">
        <f>IF($C347&gt;J347,J347-$C347,"")</f>
        <v>-5234336</v>
      </c>
      <c r="M347" s="96" t="str">
        <f>IF($C347&gt;J347,"",J347-$C347)</f>
        <v/>
      </c>
      <c r="P347" s="50">
        <v>15854574</v>
      </c>
      <c r="R347" s="50">
        <v>15116963</v>
      </c>
      <c r="T347" s="96">
        <f>IF(P347&gt;R347,R347-P347,"")</f>
        <v>-737611</v>
      </c>
      <c r="U347" s="96" t="str">
        <f>IF(P347&gt;R347,"",R347-P347)</f>
        <v/>
      </c>
      <c r="W347" s="50">
        <v>12981250</v>
      </c>
      <c r="Y347" s="96">
        <f>IF(P347-W347&gt;0,W347-P347,"")</f>
        <v>-2873324</v>
      </c>
      <c r="Z347" s="96" t="str">
        <f>IF(P347-W347&gt;0,"",W347-P347)</f>
        <v/>
      </c>
    </row>
    <row r="348" spans="1:26" ht="12.75" customHeight="1" x14ac:dyDescent="0.3">
      <c r="A348" s="48">
        <v>339</v>
      </c>
      <c r="B348" s="48" t="s">
        <v>402</v>
      </c>
      <c r="C348" s="28">
        <v>20994788</v>
      </c>
      <c r="D348" s="91"/>
      <c r="E348" s="28">
        <v>17423400</v>
      </c>
      <c r="G348" s="96">
        <f>IF($C348&gt;E348,E348-$C348,"")</f>
        <v>-3571388</v>
      </c>
      <c r="H348" s="96" t="str">
        <f>IF($C348&gt;E348,"",E348-$C348)</f>
        <v/>
      </c>
      <c r="J348" s="28">
        <v>14961836</v>
      </c>
      <c r="L348" s="96">
        <f>IF($C348&gt;J348,J348-$C348,"")</f>
        <v>-6032952</v>
      </c>
      <c r="M348" s="96" t="str">
        <f>IF($C348&gt;J348,"",J348-$C348)</f>
        <v/>
      </c>
      <c r="P348" s="50">
        <v>19751086</v>
      </c>
      <c r="R348" s="50">
        <v>17423400</v>
      </c>
      <c r="T348" s="96">
        <f>IF(P348&gt;R348,R348-P348,"")</f>
        <v>-2327686</v>
      </c>
      <c r="U348" s="96" t="str">
        <f>IF(P348&gt;R348,"",R348-P348)</f>
        <v/>
      </c>
      <c r="W348" s="50">
        <v>14961836</v>
      </c>
      <c r="Y348" s="96">
        <f>IF(P348-W348&gt;0,W348-P348,"")</f>
        <v>-4789250</v>
      </c>
      <c r="Z348" s="96" t="str">
        <f>IF(P348-W348&gt;0,"",W348-P348)</f>
        <v/>
      </c>
    </row>
    <row r="349" spans="1:26" ht="12.75" customHeight="1" x14ac:dyDescent="0.3">
      <c r="A349" s="48">
        <v>340</v>
      </c>
      <c r="B349" s="48" t="s">
        <v>403</v>
      </c>
      <c r="C349" s="28">
        <v>2667092</v>
      </c>
      <c r="D349" s="91"/>
      <c r="E349" s="28">
        <v>2213398</v>
      </c>
      <c r="G349" s="96">
        <f>IF($C349&gt;E349,E349-$C349,"")</f>
        <v>-453694</v>
      </c>
      <c r="H349" s="96" t="str">
        <f>IF($C349&gt;E349,"",E349-$C349)</f>
        <v/>
      </c>
      <c r="J349" s="28">
        <v>1900690</v>
      </c>
      <c r="L349" s="96">
        <f>IF($C349&gt;J349,J349-$C349,"")</f>
        <v>-766402</v>
      </c>
      <c r="M349" s="96" t="str">
        <f>IF($C349&gt;J349,"",J349-$C349)</f>
        <v/>
      </c>
      <c r="P349" s="50">
        <v>2536859</v>
      </c>
      <c r="R349" s="50">
        <v>2213398</v>
      </c>
      <c r="T349" s="96">
        <f>IF(P349&gt;R349,R349-P349,"")</f>
        <v>-323461</v>
      </c>
      <c r="U349" s="96" t="str">
        <f>IF(P349&gt;R349,"",R349-P349)</f>
        <v/>
      </c>
      <c r="W349" s="50">
        <v>1900690</v>
      </c>
      <c r="Y349" s="96">
        <f>IF(P349-W349&gt;0,W349-P349,"")</f>
        <v>-636169</v>
      </c>
      <c r="Z349" s="96" t="str">
        <f>IF(P349-W349&gt;0,"",W349-P349)</f>
        <v/>
      </c>
    </row>
    <row r="350" spans="1:26" ht="12.75" customHeight="1" x14ac:dyDescent="0.3">
      <c r="A350" s="48">
        <v>341</v>
      </c>
      <c r="B350" s="48" t="s">
        <v>404</v>
      </c>
      <c r="C350" s="28">
        <v>8454652</v>
      </c>
      <c r="D350" s="91"/>
      <c r="E350" s="28">
        <v>8030520</v>
      </c>
      <c r="G350" s="96">
        <f>IF($C350&gt;E350,E350-$C350,"")</f>
        <v>-424132</v>
      </c>
      <c r="H350" s="96" t="str">
        <f>IF($C350&gt;E350,"",E350-$C350)</f>
        <v/>
      </c>
      <c r="J350" s="28">
        <v>6895975</v>
      </c>
      <c r="L350" s="96">
        <f>IF($C350&gt;J350,J350-$C350,"")</f>
        <v>-1558677</v>
      </c>
      <c r="M350" s="96" t="str">
        <f>IF($C350&gt;J350,"",J350-$C350)</f>
        <v/>
      </c>
      <c r="P350" s="50">
        <v>8134410</v>
      </c>
      <c r="R350" s="50">
        <v>8030520</v>
      </c>
      <c r="T350" s="96">
        <f>IF(P350&gt;R350,R350-P350,"")</f>
        <v>-103890</v>
      </c>
      <c r="U350" s="96" t="str">
        <f>IF(P350&gt;R350,"",R350-P350)</f>
        <v/>
      </c>
      <c r="W350" s="50">
        <v>6895975</v>
      </c>
      <c r="Y350" s="96">
        <f>IF(P350-W350&gt;0,W350-P350,"")</f>
        <v>-1238435</v>
      </c>
      <c r="Z350" s="96" t="str">
        <f>IF(P350-W350&gt;0,"",W350-P350)</f>
        <v/>
      </c>
    </row>
    <row r="351" spans="1:26" ht="12.75" customHeight="1" x14ac:dyDescent="0.3">
      <c r="A351" s="48">
        <v>342</v>
      </c>
      <c r="B351" s="48" t="s">
        <v>405</v>
      </c>
      <c r="C351" s="28">
        <v>36427959</v>
      </c>
      <c r="D351" s="91"/>
      <c r="E351" s="28">
        <v>38205223</v>
      </c>
      <c r="G351" s="96" t="str">
        <f>IF($C351&gt;E351,E351-$C351,"")</f>
        <v/>
      </c>
      <c r="H351" s="96">
        <f>IF($C351&gt;E351,"",E351-$C351)</f>
        <v>1777264</v>
      </c>
      <c r="J351" s="28">
        <v>32807619</v>
      </c>
      <c r="L351" s="96">
        <f>IF($C351&gt;J351,J351-$C351,"")</f>
        <v>-3620340</v>
      </c>
      <c r="M351" s="96" t="str">
        <f>IF($C351&gt;J351,"",J351-$C351)</f>
        <v/>
      </c>
      <c r="P351" s="50">
        <v>36427959</v>
      </c>
      <c r="R351" s="50">
        <v>37918648</v>
      </c>
      <c r="T351" s="96" t="str">
        <f>IF(P351&gt;R351,R351-P351,"")</f>
        <v/>
      </c>
      <c r="U351" s="96">
        <f>IF(P351&gt;R351,"",R351-P351)</f>
        <v>1490689</v>
      </c>
      <c r="W351" s="50">
        <v>32807619</v>
      </c>
      <c r="Y351" s="96">
        <f>IF(P351-W351&gt;0,W351-P351,"")</f>
        <v>-3620340</v>
      </c>
      <c r="Z351" s="96" t="str">
        <f>IF(P351-W351&gt;0,"",W351-P351)</f>
        <v/>
      </c>
    </row>
    <row r="352" spans="1:26" ht="12.75" customHeight="1" x14ac:dyDescent="0.3">
      <c r="A352" s="48">
        <v>343</v>
      </c>
      <c r="B352" s="48" t="s">
        <v>406</v>
      </c>
      <c r="C352" s="28">
        <v>8734820</v>
      </c>
      <c r="D352" s="91"/>
      <c r="E352" s="28">
        <v>7248954</v>
      </c>
      <c r="G352" s="96">
        <f>IF($C352&gt;E352,E352-$C352,"")</f>
        <v>-1485866</v>
      </c>
      <c r="H352" s="96" t="str">
        <f>IF($C352&gt;E352,"",E352-$C352)</f>
        <v/>
      </c>
      <c r="J352" s="28">
        <v>6224828</v>
      </c>
      <c r="L352" s="96">
        <f>IF($C352&gt;J352,J352-$C352,"")</f>
        <v>-2509992</v>
      </c>
      <c r="M352" s="96" t="str">
        <f>IF($C352&gt;J352,"",J352-$C352)</f>
        <v/>
      </c>
      <c r="P352" s="50">
        <v>7428294</v>
      </c>
      <c r="R352" s="50">
        <v>7248954</v>
      </c>
      <c r="T352" s="96">
        <f>IF(P352&gt;R352,R352-P352,"")</f>
        <v>-179340</v>
      </c>
      <c r="U352" s="96" t="str">
        <f>IF(P352&gt;R352,"",R352-P352)</f>
        <v/>
      </c>
      <c r="W352" s="50">
        <v>6224828</v>
      </c>
      <c r="Y352" s="96">
        <f>IF(P352-W352&gt;0,W352-P352,"")</f>
        <v>-1203466</v>
      </c>
      <c r="Z352" s="96" t="str">
        <f>IF(P352-W352&gt;0,"",W352-P352)</f>
        <v/>
      </c>
    </row>
    <row r="353" spans="1:26" ht="12.75" customHeight="1" x14ac:dyDescent="0.3">
      <c r="A353" s="48">
        <v>344</v>
      </c>
      <c r="B353" s="48" t="s">
        <v>407</v>
      </c>
      <c r="C353" s="28">
        <v>48373620</v>
      </c>
      <c r="D353" s="91"/>
      <c r="E353" s="28">
        <v>58634691</v>
      </c>
      <c r="G353" s="96" t="str">
        <f>IF($C353&gt;E353,E353-$C353,"")</f>
        <v/>
      </c>
      <c r="H353" s="96">
        <f>IF($C353&gt;E353,"",E353-$C353)</f>
        <v>10261071</v>
      </c>
      <c r="J353" s="28">
        <v>65303788</v>
      </c>
      <c r="L353" s="96" t="str">
        <f>IF($C353&gt;J353,J353-$C353,"")</f>
        <v/>
      </c>
      <c r="M353" s="96">
        <f>IF($C353&gt;J353,"",J353-$C353)</f>
        <v>16930168</v>
      </c>
      <c r="P353" s="50">
        <v>47508270</v>
      </c>
      <c r="R353" s="50">
        <v>48423916</v>
      </c>
      <c r="T353" s="96" t="str">
        <f>IF(P353&gt;R353,R353-P353,"")</f>
        <v/>
      </c>
      <c r="U353" s="96">
        <f>IF(P353&gt;R353,"",R353-P353)</f>
        <v>915646</v>
      </c>
      <c r="W353" s="50">
        <v>48423916</v>
      </c>
      <c r="Y353" s="96" t="str">
        <f>IF(P353-W353&gt;0,W353-P353,"")</f>
        <v/>
      </c>
      <c r="Z353" s="96">
        <f>IF(P353-W353&gt;0,"",W353-P353)</f>
        <v>915646</v>
      </c>
    </row>
    <row r="354" spans="1:26" ht="12.75" customHeight="1" x14ac:dyDescent="0.3">
      <c r="A354" s="48">
        <v>345</v>
      </c>
      <c r="B354" s="48" t="s">
        <v>408</v>
      </c>
      <c r="C354" s="28">
        <v>851552</v>
      </c>
      <c r="D354" s="91"/>
      <c r="E354" s="28">
        <v>866765</v>
      </c>
      <c r="G354" s="96" t="str">
        <f>IF($C354&gt;E354,E354-$C354,"")</f>
        <v/>
      </c>
      <c r="H354" s="96">
        <f>IF($C354&gt;E354,"",E354-$C354)</f>
        <v>15213</v>
      </c>
      <c r="J354" s="28">
        <v>744309</v>
      </c>
      <c r="L354" s="96">
        <f>IF($C354&gt;J354,J354-$C354,"")</f>
        <v>-107243</v>
      </c>
      <c r="M354" s="96" t="str">
        <f>IF($C354&gt;J354,"",J354-$C354)</f>
        <v/>
      </c>
      <c r="P354" s="50">
        <v>785916</v>
      </c>
      <c r="R354" s="50">
        <v>793378</v>
      </c>
      <c r="T354" s="96" t="str">
        <f>IF(P354&gt;R354,R354-P354,"")</f>
        <v/>
      </c>
      <c r="U354" s="96">
        <f>IF(P354&gt;R354,"",R354-P354)</f>
        <v>7462</v>
      </c>
      <c r="W354" s="50">
        <v>744309</v>
      </c>
      <c r="Y354" s="96">
        <f>IF(P354-W354&gt;0,W354-P354,"")</f>
        <v>-41607</v>
      </c>
      <c r="Z354" s="96" t="str">
        <f>IF(P354-W354&gt;0,"",W354-P354)</f>
        <v/>
      </c>
    </row>
    <row r="355" spans="1:26" ht="12.75" customHeight="1" x14ac:dyDescent="0.3">
      <c r="A355" s="48">
        <v>346</v>
      </c>
      <c r="B355" s="48" t="s">
        <v>409</v>
      </c>
      <c r="C355" s="28">
        <v>26248553</v>
      </c>
      <c r="D355" s="91"/>
      <c r="E355" s="28">
        <v>21783455</v>
      </c>
      <c r="G355" s="96">
        <f>IF($C355&gt;E355,E355-$C355,"")</f>
        <v>-4465098</v>
      </c>
      <c r="H355" s="96" t="str">
        <f>IF($C355&gt;E355,"",E355-$C355)</f>
        <v/>
      </c>
      <c r="J355" s="28">
        <v>18705906</v>
      </c>
      <c r="L355" s="96">
        <f>IF($C355&gt;J355,J355-$C355,"")</f>
        <v>-7542647</v>
      </c>
      <c r="M355" s="96" t="str">
        <f>IF($C355&gt;J355,"",J355-$C355)</f>
        <v/>
      </c>
      <c r="P355" s="50">
        <v>22287258</v>
      </c>
      <c r="R355" s="50">
        <v>21783455</v>
      </c>
      <c r="T355" s="96">
        <f>IF(P355&gt;R355,R355-P355,"")</f>
        <v>-503803</v>
      </c>
      <c r="U355" s="96" t="str">
        <f>IF(P355&gt;R355,"",R355-P355)</f>
        <v/>
      </c>
      <c r="W355" s="50">
        <v>18705906</v>
      </c>
      <c r="Y355" s="96">
        <f>IF(P355-W355&gt;0,W355-P355,"")</f>
        <v>-3581352</v>
      </c>
      <c r="Z355" s="96" t="str">
        <f>IF(P355-W355&gt;0,"",W355-P355)</f>
        <v/>
      </c>
    </row>
    <row r="356" spans="1:26" ht="12.75" customHeight="1" x14ac:dyDescent="0.3">
      <c r="A356" s="48">
        <v>347</v>
      </c>
      <c r="B356" s="48" t="s">
        <v>410</v>
      </c>
      <c r="C356" s="28">
        <v>64992504</v>
      </c>
      <c r="D356" s="91"/>
      <c r="E356" s="28">
        <v>61246138</v>
      </c>
      <c r="G356" s="96">
        <f>IF($C356&gt;E356,E356-$C356,"")</f>
        <v>-3746366</v>
      </c>
      <c r="H356" s="96" t="str">
        <f>IF($C356&gt;E356,"",E356-$C356)</f>
        <v/>
      </c>
      <c r="J356" s="28">
        <v>52593332</v>
      </c>
      <c r="L356" s="96">
        <f>IF($C356&gt;J356,J356-$C356,"")</f>
        <v>-12399172</v>
      </c>
      <c r="M356" s="96" t="str">
        <f>IF($C356&gt;J356,"",J356-$C356)</f>
        <v/>
      </c>
      <c r="P356" s="50">
        <v>63053645</v>
      </c>
      <c r="R356" s="50">
        <v>61246138</v>
      </c>
      <c r="T356" s="96">
        <f>IF(P356&gt;R356,R356-P356,"")</f>
        <v>-1807507</v>
      </c>
      <c r="U356" s="96" t="str">
        <f>IF(P356&gt;R356,"",R356-P356)</f>
        <v/>
      </c>
      <c r="W356" s="50">
        <v>52593332</v>
      </c>
      <c r="Y356" s="96">
        <f>IF(P356-W356&gt;0,W356-P356,"")</f>
        <v>-10460313</v>
      </c>
      <c r="Z356" s="96" t="str">
        <f>IF(P356-W356&gt;0,"",W356-P356)</f>
        <v/>
      </c>
    </row>
    <row r="357" spans="1:26" ht="12.75" customHeight="1" x14ac:dyDescent="0.3">
      <c r="A357" s="48">
        <v>348</v>
      </c>
      <c r="B357" s="48" t="s">
        <v>411</v>
      </c>
      <c r="C357" s="28">
        <v>160811970</v>
      </c>
      <c r="D357" s="91"/>
      <c r="E357" s="28">
        <v>133456514</v>
      </c>
      <c r="G357" s="96">
        <f>IF($C357&gt;E357,E357-$C357,"")</f>
        <v>-27355456</v>
      </c>
      <c r="H357" s="96" t="str">
        <f>IF($C357&gt;E357,"",E357-$C357)</f>
        <v/>
      </c>
      <c r="J357" s="28">
        <v>114601882</v>
      </c>
      <c r="L357" s="96">
        <f>IF($C357&gt;J357,J357-$C357,"")</f>
        <v>-46210088</v>
      </c>
      <c r="M357" s="96" t="str">
        <f>IF($C357&gt;J357,"",J357-$C357)</f>
        <v/>
      </c>
      <c r="P357" s="50">
        <v>135663200</v>
      </c>
      <c r="R357" s="50">
        <v>133456514</v>
      </c>
      <c r="T357" s="96">
        <f>IF(P357&gt;R357,R357-P357,"")</f>
        <v>-2206686</v>
      </c>
      <c r="U357" s="96" t="str">
        <f>IF(P357&gt;R357,"",R357-P357)</f>
        <v/>
      </c>
      <c r="W357" s="50">
        <v>114601882</v>
      </c>
      <c r="Y357" s="96">
        <f>IF(P357-W357&gt;0,W357-P357,"")</f>
        <v>-21061318</v>
      </c>
      <c r="Z357" s="96" t="str">
        <f>IF(P357-W357&gt;0,"",W357-P357)</f>
        <v/>
      </c>
    </row>
    <row r="358" spans="1:26" ht="12.75" customHeight="1" x14ac:dyDescent="0.3">
      <c r="A358" s="48">
        <v>349</v>
      </c>
      <c r="B358" s="48" t="s">
        <v>412</v>
      </c>
      <c r="C358" s="28">
        <v>1425729</v>
      </c>
      <c r="D358" s="91"/>
      <c r="E358" s="28">
        <v>1264198</v>
      </c>
      <c r="G358" s="96">
        <f>IF($C358&gt;E358,E358-$C358,"")</f>
        <v>-161531</v>
      </c>
      <c r="H358" s="96" t="str">
        <f>IF($C358&gt;E358,"",E358-$C358)</f>
        <v/>
      </c>
      <c r="J358" s="28">
        <v>1085593</v>
      </c>
      <c r="L358" s="96">
        <f>IF($C358&gt;J358,J358-$C358,"")</f>
        <v>-340136</v>
      </c>
      <c r="M358" s="96" t="str">
        <f>IF($C358&gt;J358,"",J358-$C358)</f>
        <v/>
      </c>
      <c r="P358" s="50">
        <v>1251748</v>
      </c>
      <c r="R358" s="50">
        <v>1228248</v>
      </c>
      <c r="T358" s="96">
        <f>IF(P358&gt;R358,R358-P358,"")</f>
        <v>-23500</v>
      </c>
      <c r="U358" s="96" t="str">
        <f>IF(P358&gt;R358,"",R358-P358)</f>
        <v/>
      </c>
      <c r="W358" s="50">
        <v>1085593</v>
      </c>
      <c r="Y358" s="96">
        <f>IF(P358-W358&gt;0,W358-P358,"")</f>
        <v>-166155</v>
      </c>
      <c r="Z358" s="96" t="str">
        <f>IF(P358-W358&gt;0,"",W358-P358)</f>
        <v/>
      </c>
    </row>
    <row r="359" spans="1:26" ht="12.75" customHeight="1" x14ac:dyDescent="0.3">
      <c r="A359" s="48">
        <v>350</v>
      </c>
      <c r="B359" s="48" t="s">
        <v>413</v>
      </c>
      <c r="C359" s="28">
        <v>20298612</v>
      </c>
      <c r="D359" s="91"/>
      <c r="E359" s="28">
        <v>21576609</v>
      </c>
      <c r="G359" s="96" t="str">
        <f>IF($C359&gt;E359,E359-$C359,"")</f>
        <v/>
      </c>
      <c r="H359" s="96">
        <f>IF($C359&gt;E359,"",E359-$C359)</f>
        <v>1277997</v>
      </c>
      <c r="J359" s="28">
        <v>18528283</v>
      </c>
      <c r="L359" s="96">
        <f>IF($C359&gt;J359,J359-$C359,"")</f>
        <v>-1770329</v>
      </c>
      <c r="M359" s="96" t="str">
        <f>IF($C359&gt;J359,"",J359-$C359)</f>
        <v/>
      </c>
      <c r="P359" s="50">
        <v>19670017</v>
      </c>
      <c r="R359" s="50">
        <v>19857190</v>
      </c>
      <c r="T359" s="96" t="str">
        <f>IF(P359&gt;R359,R359-P359,"")</f>
        <v/>
      </c>
      <c r="U359" s="96">
        <f>IF(P359&gt;R359,"",R359-P359)</f>
        <v>187173</v>
      </c>
      <c r="W359" s="50">
        <v>18528283</v>
      </c>
      <c r="Y359" s="96">
        <f>IF(P359-W359&gt;0,W359-P359,"")</f>
        <v>-1141734</v>
      </c>
      <c r="Z359" s="96" t="str">
        <f>IF(P359-W359&gt;0,"",W359-P359)</f>
        <v/>
      </c>
    </row>
    <row r="360" spans="1:26" ht="12.75" customHeight="1" x14ac:dyDescent="0.3">
      <c r="A360" s="48">
        <v>351</v>
      </c>
      <c r="B360" s="48" t="s">
        <v>414</v>
      </c>
      <c r="C360" s="28">
        <v>35526788</v>
      </c>
      <c r="D360" s="91"/>
      <c r="E360" s="28">
        <v>43062774</v>
      </c>
      <c r="G360" s="96" t="str">
        <f>IF($C360&gt;E360,E360-$C360,"")</f>
        <v/>
      </c>
      <c r="H360" s="96">
        <f>IF($C360&gt;E360,"",E360-$C360)</f>
        <v>7535986</v>
      </c>
      <c r="J360" s="28">
        <v>37165909</v>
      </c>
      <c r="L360" s="96" t="str">
        <f>IF($C360&gt;J360,J360-$C360,"")</f>
        <v/>
      </c>
      <c r="M360" s="96">
        <f>IF($C360&gt;J360,"",J360-$C360)</f>
        <v>1639121</v>
      </c>
      <c r="P360" s="50">
        <v>31301280</v>
      </c>
      <c r="R360" s="50">
        <v>31301280</v>
      </c>
      <c r="T360" s="96" t="str">
        <f>IF(P360&gt;R360,R360-P360,"")</f>
        <v/>
      </c>
      <c r="U360" s="96">
        <f>IF(P360&gt;R360,"",R360-P360)</f>
        <v>0</v>
      </c>
      <c r="W360" s="50">
        <v>31301280</v>
      </c>
      <c r="Y360" s="96" t="str">
        <f>IF(P360-W360&gt;0,W360-P360,"")</f>
        <v/>
      </c>
      <c r="Z360" s="96">
        <f>IF(P360-W360&gt;0,"",W360-P360)</f>
        <v>0</v>
      </c>
    </row>
    <row r="361" spans="1:26" ht="12.75" customHeight="1" x14ac:dyDescent="0.3">
      <c r="A361" s="68">
        <v>999</v>
      </c>
      <c r="B361" s="68" t="s">
        <v>415</v>
      </c>
      <c r="C361" s="69">
        <f t="shared" ref="C361" si="0">SUM(C10:C360)</f>
        <v>9035752151</v>
      </c>
      <c r="E361" s="69">
        <f t="shared" ref="E361:H361" si="1">SUM(E10:E360)</f>
        <v>9035752155</v>
      </c>
      <c r="G361" s="97">
        <f t="shared" si="1"/>
        <v>-740527415</v>
      </c>
      <c r="H361" s="97">
        <f t="shared" si="1"/>
        <v>740527419</v>
      </c>
      <c r="J361" s="69">
        <f t="shared" ref="J361" si="2">SUM(J10:J360)</f>
        <v>9036315385</v>
      </c>
      <c r="L361" s="97">
        <f t="shared" ref="L361:M361" si="3">SUM(L10:L360)</f>
        <v>-1404773910</v>
      </c>
      <c r="M361" s="97">
        <f t="shared" si="3"/>
        <v>1405337144</v>
      </c>
      <c r="P361" s="69">
        <f>SUM(P10:P360)</f>
        <v>8377180537</v>
      </c>
      <c r="R361" s="69">
        <f>SUM(R10:R360)</f>
        <v>8348665053.0141726</v>
      </c>
      <c r="S361" s="69"/>
      <c r="T361" s="97">
        <f t="shared" ref="T361:U361" si="4">SUM(T10:T360)</f>
        <v>-245543064</v>
      </c>
      <c r="U361" s="97">
        <f t="shared" si="4"/>
        <v>217027580.01417354</v>
      </c>
      <c r="W361" s="69">
        <f>SUM(W10:W360)</f>
        <v>8289992975</v>
      </c>
      <c r="X361" s="69"/>
      <c r="Y361" s="97">
        <f t="shared" ref="Y361:Z361" si="5">SUM(Y10:Y360)</f>
        <v>-829224112</v>
      </c>
      <c r="Z361" s="97">
        <f t="shared" si="5"/>
        <v>742036550</v>
      </c>
    </row>
    <row r="362" spans="1:26" ht="12.75" customHeight="1" x14ac:dyDescent="0.3">
      <c r="A362" s="68"/>
      <c r="B362" s="68"/>
      <c r="C362" s="69"/>
      <c r="E362" s="69"/>
      <c r="J362" s="69"/>
      <c r="P362" s="69"/>
      <c r="R362" s="69"/>
      <c r="W362" s="69"/>
    </row>
    <row r="363" spans="1:26" ht="12.75" customHeight="1" x14ac:dyDescent="0.3">
      <c r="A363" s="68"/>
      <c r="B363" s="68"/>
      <c r="C363" s="69"/>
      <c r="E363" s="69"/>
      <c r="G363" s="68">
        <f>COUNTIF(G10:G360,"&lt;0")</f>
        <v>214</v>
      </c>
      <c r="H363" s="68">
        <f>COUNTIF(H10:H360,"&gt;0")</f>
        <v>136</v>
      </c>
      <c r="J363" s="69"/>
      <c r="L363" s="68">
        <f>COUNTIF(L10:L360,"&lt;0")</f>
        <v>245</v>
      </c>
      <c r="M363" s="68">
        <f>COUNTIF(M10:M360,"&gt;0")</f>
        <v>106</v>
      </c>
      <c r="P363" s="69"/>
      <c r="R363" s="69"/>
      <c r="W363" s="69"/>
    </row>
    <row r="364" spans="1:26" ht="12.75" customHeight="1" x14ac:dyDescent="0.3">
      <c r="B364" s="68"/>
      <c r="C364" s="69"/>
      <c r="D364" s="68"/>
      <c r="E364" s="69"/>
      <c r="J364" s="69"/>
      <c r="P364" s="84"/>
      <c r="R364" s="69"/>
      <c r="S364" s="69"/>
      <c r="T364" s="69">
        <f>COUNTIF(T10:T360,"&lt;0")</f>
        <v>206</v>
      </c>
      <c r="U364" s="69">
        <f t="shared" ref="U364" si="6">COUNTIF(U10:U360,"&gt;0")</f>
        <v>128</v>
      </c>
      <c r="W364" s="69"/>
      <c r="X364" s="69"/>
      <c r="Y364" s="69">
        <f>COUNTIF(Y10:Y360,"&lt;0")</f>
        <v>245</v>
      </c>
      <c r="Z364" s="69">
        <f t="shared" ref="Z364" si="7">COUNTIF(Z10:Z360,"&gt;0")</f>
        <v>94</v>
      </c>
    </row>
    <row r="366" spans="1:26" ht="12.75" customHeight="1" x14ac:dyDescent="0.3">
      <c r="C366" s="66"/>
      <c r="E366" s="66"/>
      <c r="J366" s="66"/>
      <c r="P366" s="48"/>
      <c r="R366" s="101"/>
      <c r="W366" s="101"/>
    </row>
    <row r="367" spans="1:26" ht="12.75" customHeight="1" x14ac:dyDescent="0.3">
      <c r="C367" s="57"/>
      <c r="E367" s="57"/>
      <c r="J367" s="57"/>
      <c r="P367" s="88"/>
      <c r="R367" s="88"/>
      <c r="W367" s="88"/>
    </row>
    <row r="368" spans="1:26" ht="12.75" customHeight="1" x14ac:dyDescent="0.3">
      <c r="P368" s="89"/>
      <c r="R368" s="89"/>
      <c r="W368" s="89"/>
    </row>
  </sheetData>
  <sheetProtection autoFilter="0"/>
  <pageMargins left="0.75" right="0.75" top="1" bottom="1" header="0.5" footer="0.5"/>
  <pageSetup scale="11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Townwide Contributions - 82.5%</vt:lpstr>
      <vt:lpstr>Townwide Contributions - 100%</vt:lpstr>
      <vt:lpstr>Townwide Contributions - NO Cap</vt:lpstr>
      <vt:lpstr>Comparisons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Naughton</dc:creator>
  <cp:lastModifiedBy>Mike Naughton</cp:lastModifiedBy>
  <cp:lastPrinted>2023-04-11T21:20:33Z</cp:lastPrinted>
  <dcterms:created xsi:type="dcterms:W3CDTF">2023-02-21T17:14:13Z</dcterms:created>
  <dcterms:modified xsi:type="dcterms:W3CDTF">2025-10-17T23:50:51Z</dcterms:modified>
</cp:coreProperties>
</file>